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605956.TCB\Desktop\Locação Mão de Obra\"/>
    </mc:Choice>
  </mc:AlternateContent>
  <bookViews>
    <workbookView xWindow="0" yWindow="0" windowWidth="23895" windowHeight="7995" tabRatio="500" firstSheet="1" activeTab="9"/>
  </bookViews>
  <sheets>
    <sheet name="ANEXO I-AREA INTERNA " sheetId="1" r:id="rId1"/>
    <sheet name="ANEXO II ESQUADRIAS " sheetId="2" r:id="rId2"/>
    <sheet name="ANEXO III ESTIMATIVA DE PREÇOS " sheetId="3" r:id="rId3"/>
    <sheet name="ANEXO IV - Controle Limpeza " sheetId="5" r:id="rId4"/>
    <sheet name="ANEXO V MATERIAL LIMPEZA" sheetId="6" r:id="rId5"/>
    <sheet name="ANEXO VI - MATERIAL FROTA " sheetId="7" r:id="rId6"/>
    <sheet name="ANEXO VII EQUIP. GERAL " sheetId="8" r:id="rId7"/>
    <sheet name="ANEXO VIII  MATERIAL COPA" sheetId="9" r:id="rId8"/>
    <sheet name="ANEXO IX UNIFORMES" sheetId="10" r:id="rId9"/>
    <sheet name="ANEXO X PROPOSTA DE PREÇO" sheetId="11" r:id="rId10"/>
  </sheets>
  <definedNames>
    <definedName name="_xlnm.Print_Area" localSheetId="2">'ANEXO III ESTIMATIVA DE PREÇOS '!$B$135:$F$155</definedName>
    <definedName name="_xlnm.Print_Titles" localSheetId="1">'ANEXO II ESQUADRIAS '!$4:$4</definedName>
    <definedName name="_xlnm.Print_Titles" localSheetId="2">'ANEXO III ESTIMATIVA DE PREÇOS '!$21:$21</definedName>
    <definedName name="_xlnm.Print_Titles" localSheetId="3">'ANEXO IV - Controle Limpeza '!$6:$7</definedName>
  </definedNames>
  <calcPr calcId="162913"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9" i="8" l="1"/>
  <c r="H22" i="8"/>
  <c r="H14" i="8"/>
  <c r="F5" i="7"/>
  <c r="I121" i="3"/>
  <c r="I119" i="3"/>
  <c r="I106" i="3"/>
  <c r="J97" i="3"/>
  <c r="I99" i="3"/>
  <c r="I98" i="3"/>
  <c r="I97" i="3"/>
  <c r="I96" i="3"/>
  <c r="E39" i="3"/>
  <c r="D153" i="3" l="1"/>
  <c r="P39" i="3"/>
  <c r="P42" i="3"/>
  <c r="A20" i="1"/>
  <c r="A24" i="1"/>
  <c r="A27" i="1"/>
  <c r="A34" i="1"/>
  <c r="A37" i="1"/>
  <c r="A40" i="1"/>
  <c r="A18" i="2"/>
  <c r="A19" i="2" s="1"/>
  <c r="A20" i="2" s="1"/>
  <c r="A21" i="2" s="1"/>
  <c r="A22" i="2" s="1"/>
  <c r="A23" i="2" s="1"/>
  <c r="A24" i="2" s="1"/>
  <c r="A25" i="2" s="1"/>
  <c r="A26" i="2" s="1"/>
  <c r="A27" i="2" s="1"/>
  <c r="A28" i="2" s="1"/>
  <c r="A29" i="2" s="1"/>
  <c r="A30" i="2" s="1"/>
  <c r="F31" i="2"/>
  <c r="I61" i="3" l="1"/>
  <c r="I62" i="3"/>
  <c r="I63" i="3"/>
  <c r="I64" i="3"/>
  <c r="I65" i="3"/>
  <c r="I66" i="3"/>
  <c r="I67" i="3"/>
  <c r="A13" i="1"/>
  <c r="H31" i="3"/>
  <c r="C18" i="11"/>
  <c r="A9" i="11"/>
  <c r="A10" i="11" s="1"/>
  <c r="A11" i="11" s="1"/>
  <c r="A12" i="11" s="1"/>
  <c r="A13" i="11" s="1"/>
  <c r="A14" i="11" s="1"/>
  <c r="A15" i="11" s="1"/>
  <c r="A16" i="11" s="1"/>
  <c r="A17" i="11" s="1"/>
  <c r="F40" i="10"/>
  <c r="G40" i="10" s="1"/>
  <c r="F39" i="10"/>
  <c r="G39" i="10" s="1"/>
  <c r="F38" i="10"/>
  <c r="G38" i="10" s="1"/>
  <c r="F37" i="10"/>
  <c r="G32" i="10"/>
  <c r="F32" i="10"/>
  <c r="F31" i="10"/>
  <c r="G31" i="10" s="1"/>
  <c r="F30" i="10"/>
  <c r="G30" i="10" s="1"/>
  <c r="F29" i="10"/>
  <c r="G29" i="10" s="1"/>
  <c r="G28" i="10"/>
  <c r="F28" i="10"/>
  <c r="F27" i="10"/>
  <c r="G27" i="10" s="1"/>
  <c r="F26" i="10"/>
  <c r="G26" i="10" s="1"/>
  <c r="E22" i="10"/>
  <c r="F21" i="10"/>
  <c r="G21" i="10" s="1"/>
  <c r="F20" i="10"/>
  <c r="G20" i="10" s="1"/>
  <c r="F19" i="10"/>
  <c r="G19" i="10" s="1"/>
  <c r="F18" i="10"/>
  <c r="G18" i="10" s="1"/>
  <c r="F17" i="10"/>
  <c r="G17" i="10" s="1"/>
  <c r="F16" i="10"/>
  <c r="E12" i="10"/>
  <c r="F11" i="10"/>
  <c r="G11" i="10" s="1"/>
  <c r="F10" i="10"/>
  <c r="G10" i="10" s="1"/>
  <c r="F9" i="10"/>
  <c r="G9" i="10" s="1"/>
  <c r="F8" i="10"/>
  <c r="G8" i="10" s="1"/>
  <c r="F7" i="10"/>
  <c r="G7" i="10" s="1"/>
  <c r="F6" i="10"/>
  <c r="F21" i="9"/>
  <c r="F20" i="9"/>
  <c r="F19" i="9"/>
  <c r="F18" i="9"/>
  <c r="F13" i="9"/>
  <c r="F12" i="9"/>
  <c r="F11" i="9"/>
  <c r="F10" i="9"/>
  <c r="F9" i="9"/>
  <c r="F8" i="9"/>
  <c r="F7" i="9"/>
  <c r="F6" i="9"/>
  <c r="F5" i="9"/>
  <c r="G27" i="8"/>
  <c r="H27" i="8" s="1"/>
  <c r="H28" i="8" s="1"/>
  <c r="H30" i="8" s="1"/>
  <c r="J53" i="3" s="1"/>
  <c r="K53" i="3" s="1"/>
  <c r="L53" i="3" s="1"/>
  <c r="M53" i="3" s="1"/>
  <c r="N53" i="3" s="1"/>
  <c r="G19" i="8"/>
  <c r="H20" i="8" s="1"/>
  <c r="G11" i="8"/>
  <c r="H11" i="8" s="1"/>
  <c r="G10" i="8"/>
  <c r="H10" i="8" s="1"/>
  <c r="H9" i="8"/>
  <c r="G9" i="8"/>
  <c r="H8" i="8"/>
  <c r="G8" i="8"/>
  <c r="G7" i="8"/>
  <c r="H7" i="8" s="1"/>
  <c r="G6" i="8"/>
  <c r="H6" i="8" s="1"/>
  <c r="F15" i="7"/>
  <c r="F14" i="7"/>
  <c r="F13" i="7"/>
  <c r="F12" i="7"/>
  <c r="F11" i="7"/>
  <c r="F10" i="7"/>
  <c r="F9" i="7"/>
  <c r="F8" i="7"/>
  <c r="F7" i="7"/>
  <c r="D39" i="6"/>
  <c r="D38" i="6"/>
  <c r="A9" i="5"/>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B143" i="3"/>
  <c r="B144" i="3" s="1"/>
  <c r="B145" i="3" s="1"/>
  <c r="B146" i="3" s="1"/>
  <c r="B147" i="3" s="1"/>
  <c r="B148" i="3" s="1"/>
  <c r="B149" i="3" s="1"/>
  <c r="B150" i="3" s="1"/>
  <c r="B151" i="3" s="1"/>
  <c r="P129" i="3"/>
  <c r="D100" i="3"/>
  <c r="G96" i="3"/>
  <c r="E96" i="3"/>
  <c r="D89" i="3"/>
  <c r="D84" i="3"/>
  <c r="D78" i="3"/>
  <c r="D68" i="3"/>
  <c r="I68" i="3" s="1"/>
  <c r="H53" i="3"/>
  <c r="I53" i="3" s="1"/>
  <c r="E46" i="3"/>
  <c r="F46" i="3" s="1"/>
  <c r="G46" i="3" s="1"/>
  <c r="H46" i="3" s="1"/>
  <c r="J46" i="3" s="1"/>
  <c r="K46" i="3" s="1"/>
  <c r="L46" i="3" s="1"/>
  <c r="M46" i="3" s="1"/>
  <c r="N46" i="3" s="1"/>
  <c r="O46" i="3" s="1"/>
  <c r="P46" i="3" s="1"/>
  <c r="E45" i="3"/>
  <c r="F45" i="3" s="1"/>
  <c r="G45" i="3" s="1"/>
  <c r="H45" i="3" s="1"/>
  <c r="J45" i="3" s="1"/>
  <c r="K45" i="3" s="1"/>
  <c r="L45" i="3" s="1"/>
  <c r="M45" i="3" s="1"/>
  <c r="N45" i="3" s="1"/>
  <c r="O45" i="3" s="1"/>
  <c r="P45" i="3" s="1"/>
  <c r="E43" i="3"/>
  <c r="F43" i="3" s="1"/>
  <c r="G43" i="3" s="1"/>
  <c r="H43" i="3" s="1"/>
  <c r="J43" i="3" s="1"/>
  <c r="K43" i="3" s="1"/>
  <c r="L43" i="3" s="1"/>
  <c r="M43" i="3" s="1"/>
  <c r="N43" i="3" s="1"/>
  <c r="O43" i="3" s="1"/>
  <c r="P43" i="3" s="1"/>
  <c r="O42" i="3"/>
  <c r="N42" i="3"/>
  <c r="M42" i="3"/>
  <c r="L42" i="3"/>
  <c r="K42" i="3"/>
  <c r="J42" i="3"/>
  <c r="H42" i="3"/>
  <c r="G42" i="3"/>
  <c r="F42" i="3"/>
  <c r="E42" i="3"/>
  <c r="O39" i="3"/>
  <c r="N39" i="3"/>
  <c r="M39" i="3"/>
  <c r="L39" i="3"/>
  <c r="K39" i="3"/>
  <c r="J39" i="3"/>
  <c r="H39" i="3"/>
  <c r="G39" i="3"/>
  <c r="F39" i="3"/>
  <c r="L32" i="3"/>
  <c r="P29" i="3"/>
  <c r="O29" i="3"/>
  <c r="O40" i="3" s="1"/>
  <c r="N29" i="3"/>
  <c r="N40" i="3" s="1"/>
  <c r="M29" i="3"/>
  <c r="M40" i="3" s="1"/>
  <c r="L29" i="3"/>
  <c r="L40" i="3" s="1"/>
  <c r="K29" i="3"/>
  <c r="K40" i="3" s="1"/>
  <c r="J29" i="3"/>
  <c r="J40" i="3" s="1"/>
  <c r="I29" i="3"/>
  <c r="I30" i="3" s="1"/>
  <c r="H29" i="3"/>
  <c r="H40" i="3" s="1"/>
  <c r="G29" i="3"/>
  <c r="G40" i="3" s="1"/>
  <c r="F29" i="3"/>
  <c r="F40" i="3" s="1"/>
  <c r="E29" i="3"/>
  <c r="E40" i="3" s="1"/>
  <c r="F25" i="3"/>
  <c r="G25" i="3" s="1"/>
  <c r="H25" i="3" s="1"/>
  <c r="I25" i="3" s="1"/>
  <c r="J25" i="3" s="1"/>
  <c r="K25" i="3" s="1"/>
  <c r="L25" i="3" s="1"/>
  <c r="M25" i="3" s="1"/>
  <c r="N25" i="3" s="1"/>
  <c r="O25" i="3" s="1"/>
  <c r="P25" i="3" s="1"/>
  <c r="P24" i="3"/>
  <c r="O24" i="3"/>
  <c r="N24" i="3"/>
  <c r="M24" i="3"/>
  <c r="L24" i="3"/>
  <c r="J24" i="3"/>
  <c r="K24" i="3" s="1"/>
  <c r="I24" i="3"/>
  <c r="H24" i="3"/>
  <c r="G24" i="3"/>
  <c r="F24" i="3"/>
  <c r="E24" i="3"/>
  <c r="C56" i="2"/>
  <c r="A53" i="2"/>
  <c r="A54" i="2" s="1"/>
  <c r="A55" i="2" s="1"/>
  <c r="A56" i="2" s="1"/>
  <c r="F45" i="2"/>
  <c r="F47" i="2" s="1"/>
  <c r="D45" i="2"/>
  <c r="F43" i="2"/>
  <c r="E43" i="2"/>
  <c r="E45" i="2" s="1"/>
  <c r="E47" i="2" s="1"/>
  <c r="A37" i="2"/>
  <c r="A38" i="2" s="1"/>
  <c r="A39" i="2" s="1"/>
  <c r="A40" i="2" s="1"/>
  <c r="A41" i="2" s="1"/>
  <c r="A42" i="2" s="1"/>
  <c r="A32" i="2"/>
  <c r="A33" i="2" s="1"/>
  <c r="F33" i="2"/>
  <c r="F35" i="2" s="1"/>
  <c r="E31" i="2"/>
  <c r="E33" i="2" s="1"/>
  <c r="E35" i="2" s="1"/>
  <c r="A9" i="2"/>
  <c r="A10" i="2" s="1"/>
  <c r="A11" i="2" s="1"/>
  <c r="A12" i="2" s="1"/>
  <c r="A13" i="2" s="1"/>
  <c r="A14" i="2" s="1"/>
  <c r="A15" i="2" s="1"/>
  <c r="A16" i="2" s="1"/>
  <c r="A17" i="2" s="1"/>
  <c r="I45" i="1"/>
  <c r="H42" i="1"/>
  <c r="H44" i="1" s="1"/>
  <c r="G42" i="1"/>
  <c r="G44" i="1" s="1"/>
  <c r="F42" i="1"/>
  <c r="F44" i="1" s="1"/>
  <c r="E42" i="1"/>
  <c r="E44" i="1" s="1"/>
  <c r="D42" i="1"/>
  <c r="A31" i="1"/>
  <c r="I29" i="1"/>
  <c r="H29" i="1"/>
  <c r="G29" i="1"/>
  <c r="F29" i="1"/>
  <c r="E29" i="1"/>
  <c r="D29" i="1"/>
  <c r="A10" i="1"/>
  <c r="P30" i="3" l="1"/>
  <c r="P33" i="3" s="1"/>
  <c r="P75" i="3" s="1"/>
  <c r="P40" i="3"/>
  <c r="P41" i="3" s="1"/>
  <c r="P47" i="3" s="1"/>
  <c r="P112" i="3" s="1"/>
  <c r="H33" i="3"/>
  <c r="H81" i="3" s="1"/>
  <c r="E106" i="3"/>
  <c r="G43" i="2"/>
  <c r="E46" i="1"/>
  <c r="E48" i="1" s="1"/>
  <c r="F22" i="9"/>
  <c r="F23" i="9" s="1"/>
  <c r="F14" i="9"/>
  <c r="F46" i="1"/>
  <c r="F48" i="1" s="1"/>
  <c r="I42" i="1"/>
  <c r="H46" i="1"/>
  <c r="H48" i="1" s="1"/>
  <c r="D44" i="1"/>
  <c r="I44" i="1" s="1"/>
  <c r="G31" i="2"/>
  <c r="G44" i="2" s="1"/>
  <c r="F16" i="7"/>
  <c r="F18" i="7" s="1"/>
  <c r="H52" i="3" s="1"/>
  <c r="I52" i="3" s="1"/>
  <c r="F46" i="6"/>
  <c r="E52" i="3" s="1"/>
  <c r="F52" i="3" s="1"/>
  <c r="G52" i="3" s="1"/>
  <c r="F22" i="10"/>
  <c r="G16" i="10"/>
  <c r="G22" i="10" s="1"/>
  <c r="F12" i="10"/>
  <c r="F41" i="10"/>
  <c r="G37" i="10"/>
  <c r="G41" i="10" s="1"/>
  <c r="N51" i="3" s="1"/>
  <c r="P51" i="3" s="1"/>
  <c r="P55" i="3" s="1"/>
  <c r="G41" i="3"/>
  <c r="G47" i="3" s="1"/>
  <c r="G112" i="3" s="1"/>
  <c r="K41" i="3"/>
  <c r="K47" i="3" s="1"/>
  <c r="K112" i="3" s="1"/>
  <c r="L33" i="3"/>
  <c r="L61" i="3" s="1"/>
  <c r="H41" i="3"/>
  <c r="H47" i="3" s="1"/>
  <c r="H112" i="3" s="1"/>
  <c r="L41" i="3"/>
  <c r="L47" i="3" s="1"/>
  <c r="L112" i="3" s="1"/>
  <c r="D91" i="3"/>
  <c r="M32" i="3"/>
  <c r="M33" i="3" s="1"/>
  <c r="G46" i="1"/>
  <c r="G48" i="1" s="1"/>
  <c r="G45" i="2"/>
  <c r="E41" i="3"/>
  <c r="E47" i="3" s="1"/>
  <c r="E112" i="3" s="1"/>
  <c r="M41" i="3"/>
  <c r="M47" i="3" s="1"/>
  <c r="M112" i="3" s="1"/>
  <c r="G35" i="2"/>
  <c r="P77" i="3"/>
  <c r="P76" i="3"/>
  <c r="P74" i="3"/>
  <c r="P73" i="3"/>
  <c r="P72" i="3"/>
  <c r="P110" i="3"/>
  <c r="P67" i="3"/>
  <c r="P66" i="3"/>
  <c r="P65" i="3"/>
  <c r="P64" i="3"/>
  <c r="P63" i="3"/>
  <c r="P62" i="3"/>
  <c r="P61" i="3"/>
  <c r="P60" i="3"/>
  <c r="P88" i="3"/>
  <c r="P87" i="3"/>
  <c r="P83" i="3"/>
  <c r="P82" i="3"/>
  <c r="P81" i="3"/>
  <c r="F41" i="3"/>
  <c r="F47" i="3" s="1"/>
  <c r="F112" i="3" s="1"/>
  <c r="J41" i="3"/>
  <c r="J47" i="3" s="1"/>
  <c r="J112" i="3" s="1"/>
  <c r="N41" i="3"/>
  <c r="N47" i="3" s="1"/>
  <c r="N112" i="3" s="1"/>
  <c r="O41" i="3"/>
  <c r="O47" i="3" s="1"/>
  <c r="O112" i="3" s="1"/>
  <c r="D47" i="2"/>
  <c r="G47" i="2" s="1"/>
  <c r="E33" i="3"/>
  <c r="I112" i="3"/>
  <c r="F96" i="3"/>
  <c r="F33" i="3"/>
  <c r="J33" i="3"/>
  <c r="N33" i="3"/>
  <c r="G106" i="3"/>
  <c r="H12" i="8"/>
  <c r="E53" i="3" s="1"/>
  <c r="G33" i="3"/>
  <c r="K33" i="3"/>
  <c r="O33" i="3"/>
  <c r="G33" i="10"/>
  <c r="J51" i="3" s="1"/>
  <c r="F33" i="10"/>
  <c r="G6" i="10"/>
  <c r="G12" i="10" s="1"/>
  <c r="E51" i="3" s="1"/>
  <c r="H64" i="3" l="1"/>
  <c r="L87" i="3"/>
  <c r="H110" i="3"/>
  <c r="H75" i="3"/>
  <c r="H87" i="3"/>
  <c r="H83" i="3"/>
  <c r="P71" i="3"/>
  <c r="H77" i="3"/>
  <c r="H71" i="3"/>
  <c r="H63" i="3"/>
  <c r="H74" i="3"/>
  <c r="H60" i="3"/>
  <c r="H91" i="3"/>
  <c r="H111" i="3" s="1"/>
  <c r="H72" i="3"/>
  <c r="H67" i="3"/>
  <c r="L66" i="3"/>
  <c r="L110" i="3"/>
  <c r="L76" i="3"/>
  <c r="H73" i="3"/>
  <c r="H66" i="3"/>
  <c r="H62" i="3"/>
  <c r="H82" i="3"/>
  <c r="H84" i="3" s="1"/>
  <c r="P91" i="3"/>
  <c r="P111" i="3" s="1"/>
  <c r="P113" i="3" s="1"/>
  <c r="P115" i="3" s="1"/>
  <c r="P119" i="3" s="1"/>
  <c r="H76" i="3"/>
  <c r="L72" i="3"/>
  <c r="H65" i="3"/>
  <c r="H61" i="3"/>
  <c r="H88" i="3"/>
  <c r="H89" i="3" s="1"/>
  <c r="D46" i="1"/>
  <c r="D48" i="1" s="1"/>
  <c r="I48" i="1" s="1"/>
  <c r="I50" i="1" s="1"/>
  <c r="F24" i="9"/>
  <c r="F26" i="9" s="1"/>
  <c r="J52" i="3" s="1"/>
  <c r="K52" i="3" s="1"/>
  <c r="L52" i="3" s="1"/>
  <c r="M52" i="3" s="1"/>
  <c r="N52" i="3" s="1"/>
  <c r="N55" i="3" s="1"/>
  <c r="N120" i="3" s="1"/>
  <c r="L74" i="3"/>
  <c r="L64" i="3"/>
  <c r="L60" i="3"/>
  <c r="L82" i="3"/>
  <c r="L62" i="3"/>
  <c r="L88" i="3"/>
  <c r="L89" i="3" s="1"/>
  <c r="L83" i="3"/>
  <c r="L81" i="3"/>
  <c r="L77" i="3"/>
  <c r="L75" i="3"/>
  <c r="L73" i="3"/>
  <c r="L71" i="3"/>
  <c r="L67" i="3"/>
  <c r="L65" i="3"/>
  <c r="L63" i="3"/>
  <c r="H92" i="3"/>
  <c r="L91" i="3"/>
  <c r="P68" i="3"/>
  <c r="K51" i="3"/>
  <c r="P84" i="3"/>
  <c r="K110" i="3"/>
  <c r="K83" i="3"/>
  <c r="K82" i="3"/>
  <c r="K81" i="3"/>
  <c r="K91" i="3"/>
  <c r="K77" i="3"/>
  <c r="K76" i="3"/>
  <c r="K75" i="3"/>
  <c r="K74" i="3"/>
  <c r="K73" i="3"/>
  <c r="K72" i="3"/>
  <c r="K71" i="3"/>
  <c r="K67" i="3"/>
  <c r="K66" i="3"/>
  <c r="K65" i="3"/>
  <c r="K64" i="3"/>
  <c r="K63" i="3"/>
  <c r="K62" i="3"/>
  <c r="K61" i="3"/>
  <c r="K60" i="3"/>
  <c r="K88" i="3"/>
  <c r="K87" i="3"/>
  <c r="N110" i="3"/>
  <c r="N88" i="3"/>
  <c r="N87" i="3"/>
  <c r="N83" i="3"/>
  <c r="N82" i="3"/>
  <c r="N81" i="3"/>
  <c r="N91" i="3"/>
  <c r="N77" i="3"/>
  <c r="N76" i="3"/>
  <c r="N75" i="3"/>
  <c r="N74" i="3"/>
  <c r="N73" i="3"/>
  <c r="N72" i="3"/>
  <c r="N71" i="3"/>
  <c r="N67" i="3"/>
  <c r="N66" i="3"/>
  <c r="N65" i="3"/>
  <c r="N64" i="3"/>
  <c r="N63" i="3"/>
  <c r="N62" i="3"/>
  <c r="N61" i="3"/>
  <c r="N60" i="3"/>
  <c r="M110" i="3"/>
  <c r="M67" i="3"/>
  <c r="M66" i="3"/>
  <c r="M65" i="3"/>
  <c r="M64" i="3"/>
  <c r="M63" i="3"/>
  <c r="M62" i="3"/>
  <c r="M61" i="3"/>
  <c r="M60" i="3"/>
  <c r="M88" i="3"/>
  <c r="M87" i="3"/>
  <c r="M83" i="3"/>
  <c r="M82" i="3"/>
  <c r="M81" i="3"/>
  <c r="M91" i="3"/>
  <c r="M77" i="3"/>
  <c r="M76" i="3"/>
  <c r="M75" i="3"/>
  <c r="M74" i="3"/>
  <c r="M73" i="3"/>
  <c r="M72" i="3"/>
  <c r="M71" i="3"/>
  <c r="E55" i="3"/>
  <c r="E120" i="3" s="1"/>
  <c r="F51" i="3"/>
  <c r="G110" i="3"/>
  <c r="G83" i="3"/>
  <c r="G82" i="3"/>
  <c r="G81" i="3"/>
  <c r="G91" i="3"/>
  <c r="G77" i="3"/>
  <c r="G76" i="3"/>
  <c r="G75" i="3"/>
  <c r="G74" i="3"/>
  <c r="G73" i="3"/>
  <c r="G72" i="3"/>
  <c r="G71" i="3"/>
  <c r="G67" i="3"/>
  <c r="G66" i="3"/>
  <c r="G65" i="3"/>
  <c r="G64" i="3"/>
  <c r="G63" i="3"/>
  <c r="G62" i="3"/>
  <c r="G61" i="3"/>
  <c r="G60" i="3"/>
  <c r="G88" i="3"/>
  <c r="G87" i="3"/>
  <c r="J110" i="3"/>
  <c r="J88" i="3"/>
  <c r="J87" i="3"/>
  <c r="J83" i="3"/>
  <c r="J82" i="3"/>
  <c r="J81" i="3"/>
  <c r="J91" i="3"/>
  <c r="J77" i="3"/>
  <c r="J76" i="3"/>
  <c r="J75" i="3"/>
  <c r="J74" i="3"/>
  <c r="J73" i="3"/>
  <c r="J72" i="3"/>
  <c r="J71" i="3"/>
  <c r="J67" i="3"/>
  <c r="J66" i="3"/>
  <c r="J65" i="3"/>
  <c r="J64" i="3"/>
  <c r="J63" i="3"/>
  <c r="J62" i="3"/>
  <c r="J61" i="3"/>
  <c r="J60" i="3"/>
  <c r="I110" i="3"/>
  <c r="I60" i="3"/>
  <c r="I88" i="3"/>
  <c r="I87" i="3"/>
  <c r="I83" i="3"/>
  <c r="I82" i="3"/>
  <c r="I81" i="3"/>
  <c r="I91" i="3"/>
  <c r="I77" i="3"/>
  <c r="I76" i="3"/>
  <c r="I75" i="3"/>
  <c r="I74" i="3"/>
  <c r="I73" i="3"/>
  <c r="I72" i="3"/>
  <c r="I71" i="3"/>
  <c r="P78" i="3"/>
  <c r="G49" i="2"/>
  <c r="G50" i="2" s="1"/>
  <c r="O110" i="3"/>
  <c r="O83" i="3"/>
  <c r="O82" i="3"/>
  <c r="O81" i="3"/>
  <c r="O91" i="3"/>
  <c r="O77" i="3"/>
  <c r="O76" i="3"/>
  <c r="O75" i="3"/>
  <c r="O74" i="3"/>
  <c r="O73" i="3"/>
  <c r="O72" i="3"/>
  <c r="O71" i="3"/>
  <c r="O67" i="3"/>
  <c r="O66" i="3"/>
  <c r="O65" i="3"/>
  <c r="O64" i="3"/>
  <c r="O63" i="3"/>
  <c r="O62" i="3"/>
  <c r="O61" i="3"/>
  <c r="O60" i="3"/>
  <c r="O88" i="3"/>
  <c r="O87" i="3"/>
  <c r="G53" i="3"/>
  <c r="F53" i="3"/>
  <c r="F110" i="3"/>
  <c r="F88" i="3"/>
  <c r="F87" i="3"/>
  <c r="F83" i="3"/>
  <c r="F82" i="3"/>
  <c r="F81" i="3"/>
  <c r="F91" i="3"/>
  <c r="F77" i="3"/>
  <c r="F76" i="3"/>
  <c r="F75" i="3"/>
  <c r="F74" i="3"/>
  <c r="F73" i="3"/>
  <c r="F72" i="3"/>
  <c r="F71" i="3"/>
  <c r="F67" i="3"/>
  <c r="F66" i="3"/>
  <c r="F65" i="3"/>
  <c r="F64" i="3"/>
  <c r="F63" i="3"/>
  <c r="F62" i="3"/>
  <c r="F61" i="3"/>
  <c r="F60" i="3"/>
  <c r="F106" i="3"/>
  <c r="H96" i="3"/>
  <c r="E110" i="3"/>
  <c r="E67" i="3"/>
  <c r="E66" i="3"/>
  <c r="E65" i="3"/>
  <c r="E64" i="3"/>
  <c r="E63" i="3"/>
  <c r="E62" i="3"/>
  <c r="E61" i="3"/>
  <c r="E60" i="3"/>
  <c r="E88" i="3"/>
  <c r="E87" i="3"/>
  <c r="E89" i="3" s="1"/>
  <c r="E83" i="3"/>
  <c r="E82" i="3"/>
  <c r="E81" i="3"/>
  <c r="E91" i="3"/>
  <c r="E77" i="3"/>
  <c r="E76" i="3"/>
  <c r="E75" i="3"/>
  <c r="E74" i="3"/>
  <c r="E73" i="3"/>
  <c r="E72" i="3"/>
  <c r="E71" i="3"/>
  <c r="P89" i="3"/>
  <c r="H113" i="3" l="1"/>
  <c r="H115" i="3" s="1"/>
  <c r="H119" i="3" s="1"/>
  <c r="K55" i="3"/>
  <c r="K120" i="3" s="1"/>
  <c r="J55" i="3"/>
  <c r="J120" i="3" s="1"/>
  <c r="H68" i="3"/>
  <c r="H78" i="3"/>
  <c r="P92" i="3"/>
  <c r="I46" i="1"/>
  <c r="L84" i="3"/>
  <c r="H97" i="3"/>
  <c r="H98" i="3" s="1"/>
  <c r="H99" i="3" s="1"/>
  <c r="L68" i="3"/>
  <c r="L78" i="3"/>
  <c r="I84" i="3"/>
  <c r="J68" i="3"/>
  <c r="J78" i="3"/>
  <c r="J84" i="3"/>
  <c r="I78" i="3"/>
  <c r="N68" i="3"/>
  <c r="N78" i="3"/>
  <c r="N84" i="3"/>
  <c r="K68" i="3"/>
  <c r="K78" i="3"/>
  <c r="K84" i="3"/>
  <c r="L92" i="3"/>
  <c r="L111" i="3"/>
  <c r="L113" i="3" s="1"/>
  <c r="L115" i="3" s="1"/>
  <c r="L119" i="3" s="1"/>
  <c r="O89" i="3"/>
  <c r="I111" i="3"/>
  <c r="I113" i="3" s="1"/>
  <c r="I115" i="3" s="1"/>
  <c r="I92" i="3"/>
  <c r="I89" i="3"/>
  <c r="J111" i="3"/>
  <c r="J113" i="3" s="1"/>
  <c r="J115" i="3" s="1"/>
  <c r="J119" i="3" s="1"/>
  <c r="J92" i="3"/>
  <c r="J89" i="3"/>
  <c r="G89" i="3"/>
  <c r="M68" i="3"/>
  <c r="N111" i="3"/>
  <c r="N113" i="3" s="1"/>
  <c r="N115" i="3" s="1"/>
  <c r="N119" i="3" s="1"/>
  <c r="N92" i="3"/>
  <c r="N89" i="3"/>
  <c r="K111" i="3"/>
  <c r="K113" i="3" s="1"/>
  <c r="K115" i="3" s="1"/>
  <c r="K119" i="3" s="1"/>
  <c r="K92" i="3"/>
  <c r="E111" i="3"/>
  <c r="E113" i="3" s="1"/>
  <c r="E115" i="3" s="1"/>
  <c r="E119" i="3" s="1"/>
  <c r="E92" i="3"/>
  <c r="O111" i="3"/>
  <c r="O113" i="3" s="1"/>
  <c r="O115" i="3" s="1"/>
  <c r="O119" i="3" s="1"/>
  <c r="O92" i="3"/>
  <c r="G111" i="3"/>
  <c r="G113" i="3" s="1"/>
  <c r="G115" i="3" s="1"/>
  <c r="G119" i="3" s="1"/>
  <c r="G92" i="3"/>
  <c r="H106" i="3"/>
  <c r="J96" i="3"/>
  <c r="E78" i="3"/>
  <c r="E84" i="3"/>
  <c r="F111" i="3"/>
  <c r="F113" i="3" s="1"/>
  <c r="F115" i="3" s="1"/>
  <c r="F119" i="3" s="1"/>
  <c r="F92" i="3"/>
  <c r="F89" i="3"/>
  <c r="O68" i="3"/>
  <c r="O78" i="3"/>
  <c r="O84" i="3"/>
  <c r="G68" i="3"/>
  <c r="G78" i="3"/>
  <c r="G84" i="3"/>
  <c r="M111" i="3"/>
  <c r="M113" i="3" s="1"/>
  <c r="M115" i="3" s="1"/>
  <c r="M119" i="3" s="1"/>
  <c r="M92" i="3"/>
  <c r="M89" i="3"/>
  <c r="E68" i="3"/>
  <c r="F68" i="3"/>
  <c r="F78" i="3"/>
  <c r="F84" i="3"/>
  <c r="G51" i="3"/>
  <c r="F55" i="3"/>
  <c r="F120" i="3" s="1"/>
  <c r="M78" i="3"/>
  <c r="M84" i="3"/>
  <c r="K89" i="3"/>
  <c r="H121" i="3" l="1"/>
  <c r="F97" i="3"/>
  <c r="F98" i="3" s="1"/>
  <c r="G55" i="3"/>
  <c r="G120" i="3" s="1"/>
  <c r="H51" i="3"/>
  <c r="I51" i="3" s="1"/>
  <c r="I55" i="3" s="1"/>
  <c r="J106" i="3"/>
  <c r="L96" i="3"/>
  <c r="O96" i="3"/>
  <c r="K96" i="3"/>
  <c r="K97" i="3" s="1"/>
  <c r="G97" i="3"/>
  <c r="E97" i="3"/>
  <c r="E98" i="3" s="1"/>
  <c r="J98" i="3"/>
  <c r="I103" i="3" l="1"/>
  <c r="I101" i="3"/>
  <c r="I100" i="3"/>
  <c r="I102" i="3"/>
  <c r="I120" i="3"/>
  <c r="I104" i="3"/>
  <c r="O106" i="3"/>
  <c r="P96" i="3"/>
  <c r="F99" i="3"/>
  <c r="L106" i="3"/>
  <c r="N96" i="3"/>
  <c r="L97" i="3"/>
  <c r="H55" i="3"/>
  <c r="H103" i="3" s="1"/>
  <c r="K98" i="3"/>
  <c r="K99" i="3" s="1"/>
  <c r="O97" i="3"/>
  <c r="J99" i="3"/>
  <c r="G98" i="3"/>
  <c r="G99" i="3" s="1"/>
  <c r="E99" i="3"/>
  <c r="K106" i="3"/>
  <c r="M96" i="3"/>
  <c r="I105" i="3" l="1"/>
  <c r="I122" i="3" s="1"/>
  <c r="I123" i="3"/>
  <c r="G121" i="3"/>
  <c r="G104" i="3"/>
  <c r="G103" i="3"/>
  <c r="G102" i="3"/>
  <c r="G101" i="3"/>
  <c r="G100" i="3"/>
  <c r="K121" i="3"/>
  <c r="K104" i="3"/>
  <c r="K103" i="3"/>
  <c r="K102" i="3"/>
  <c r="K101" i="3"/>
  <c r="K100" i="3"/>
  <c r="M106" i="3"/>
  <c r="M97" i="3"/>
  <c r="N106" i="3"/>
  <c r="N97" i="3"/>
  <c r="E121" i="3"/>
  <c r="E104" i="3"/>
  <c r="E103" i="3"/>
  <c r="E102" i="3"/>
  <c r="E101" i="3"/>
  <c r="E100" i="3"/>
  <c r="L98" i="3"/>
  <c r="L99" i="3" s="1"/>
  <c r="F121" i="3"/>
  <c r="F104" i="3"/>
  <c r="F102" i="3"/>
  <c r="F103" i="3"/>
  <c r="F101" i="3"/>
  <c r="F100" i="3"/>
  <c r="H120" i="3"/>
  <c r="H100" i="3"/>
  <c r="H104" i="3"/>
  <c r="H101" i="3"/>
  <c r="H102" i="3"/>
  <c r="L51" i="3"/>
  <c r="P106" i="3"/>
  <c r="P97" i="3"/>
  <c r="J121" i="3"/>
  <c r="J103" i="3"/>
  <c r="J104" i="3"/>
  <c r="J102" i="3"/>
  <c r="J101" i="3"/>
  <c r="J100" i="3"/>
  <c r="O98" i="3"/>
  <c r="O99" i="3" s="1"/>
  <c r="K105" i="3" l="1"/>
  <c r="K122" i="3" s="1"/>
  <c r="K123" i="3" s="1"/>
  <c r="H105" i="3"/>
  <c r="H122" i="3" s="1"/>
  <c r="H123" i="3" s="1"/>
  <c r="P98" i="3"/>
  <c r="P99" i="3" s="1"/>
  <c r="N98" i="3"/>
  <c r="N99" i="3" s="1"/>
  <c r="L121" i="3"/>
  <c r="L55" i="3"/>
  <c r="L120" i="3" s="1"/>
  <c r="M51" i="3"/>
  <c r="M98" i="3"/>
  <c r="M99" i="3" s="1"/>
  <c r="O121" i="3"/>
  <c r="J105" i="3"/>
  <c r="J122" i="3" s="1"/>
  <c r="J123" i="3" s="1"/>
  <c r="F105" i="3"/>
  <c r="F122" i="3" s="1"/>
  <c r="F123" i="3" s="1"/>
  <c r="E105" i="3"/>
  <c r="E122" i="3" s="1"/>
  <c r="E123" i="3" s="1"/>
  <c r="G105" i="3"/>
  <c r="G122" i="3" s="1"/>
  <c r="G123" i="3" s="1"/>
  <c r="I130" i="3" l="1"/>
  <c r="L103" i="3"/>
  <c r="L102" i="3"/>
  <c r="L101" i="3"/>
  <c r="L104" i="3"/>
  <c r="E142" i="3"/>
  <c r="F142" i="3" s="1"/>
  <c r="E130" i="3"/>
  <c r="E126" i="3"/>
  <c r="E146" i="3"/>
  <c r="F146" i="3" s="1"/>
  <c r="J130" i="3"/>
  <c r="J126" i="3"/>
  <c r="P121" i="3"/>
  <c r="E143" i="3"/>
  <c r="F143" i="3" s="1"/>
  <c r="F130" i="3"/>
  <c r="F126" i="3"/>
  <c r="M121" i="3"/>
  <c r="N121" i="3"/>
  <c r="N104" i="3"/>
  <c r="N102" i="3"/>
  <c r="N103" i="3"/>
  <c r="N101" i="3"/>
  <c r="N100" i="3"/>
  <c r="M55" i="3"/>
  <c r="M120" i="3" s="1"/>
  <c r="O51" i="3"/>
  <c r="O55" i="3" s="1"/>
  <c r="P120" i="3"/>
  <c r="H126" i="3"/>
  <c r="E145" i="3"/>
  <c r="F145" i="3" s="1"/>
  <c r="H130" i="3"/>
  <c r="G130" i="3"/>
  <c r="G126" i="3"/>
  <c r="E144" i="3"/>
  <c r="F144" i="3" s="1"/>
  <c r="L100" i="3"/>
  <c r="K130" i="3"/>
  <c r="K126" i="3"/>
  <c r="E147" i="3"/>
  <c r="F147" i="3" s="1"/>
  <c r="I126" i="3" l="1"/>
  <c r="L105" i="3"/>
  <c r="L122" i="3" s="1"/>
  <c r="L123" i="3" s="1"/>
  <c r="L130" i="3" s="1"/>
  <c r="N105" i="3"/>
  <c r="N122" i="3" s="1"/>
  <c r="N123" i="3" s="1"/>
  <c r="M103" i="3"/>
  <c r="M102" i="3"/>
  <c r="P102" i="3"/>
  <c r="P100" i="3"/>
  <c r="P104" i="3"/>
  <c r="O120" i="3"/>
  <c r="O101" i="3"/>
  <c r="O100" i="3"/>
  <c r="O104" i="3"/>
  <c r="O103" i="3"/>
  <c r="O102" i="3"/>
  <c r="M100" i="3"/>
  <c r="M104" i="3"/>
  <c r="P101" i="3"/>
  <c r="M101" i="3"/>
  <c r="P103" i="3"/>
  <c r="E148" i="3" l="1"/>
  <c r="F148" i="3" s="1"/>
  <c r="L126" i="3"/>
  <c r="P105" i="3"/>
  <c r="P122" i="3" s="1"/>
  <c r="P123" i="3" s="1"/>
  <c r="M105" i="3"/>
  <c r="M122" i="3" s="1"/>
  <c r="M123" i="3" s="1"/>
  <c r="M126" i="3" s="1"/>
  <c r="O105" i="3"/>
  <c r="O122" i="3" s="1"/>
  <c r="O123" i="3" s="1"/>
  <c r="E150" i="3"/>
  <c r="F150" i="3" s="1"/>
  <c r="N130" i="3"/>
  <c r="N126" i="3"/>
  <c r="P126" i="3" l="1"/>
  <c r="E152" i="3"/>
  <c r="F152" i="3" s="1"/>
  <c r="P130" i="3"/>
  <c r="M130" i="3"/>
  <c r="E149" i="3"/>
  <c r="F149" i="3" s="1"/>
  <c r="O130" i="3"/>
  <c r="O126" i="3"/>
  <c r="E151" i="3"/>
  <c r="F151" i="3" s="1"/>
  <c r="F153" i="3" l="1"/>
  <c r="F156" i="3" s="1"/>
  <c r="P131" i="3"/>
  <c r="P132" i="3" s="1"/>
  <c r="F154" i="3" l="1"/>
</calcChain>
</file>

<file path=xl/comments1.xml><?xml version="1.0" encoding="utf-8"?>
<comments xmlns="http://schemas.openxmlformats.org/spreadsheetml/2006/main">
  <authors>
    <author>Autor desconhecido</author>
  </authors>
  <commentList>
    <comment ref="F23" authorId="0" shapeId="0">
      <text>
        <r>
          <rPr>
            <sz val="10"/>
            <rFont val="Arial"/>
            <family val="2"/>
          </rPr>
          <t xml:space="preserve">Preenher
</t>
        </r>
      </text>
    </comment>
    <comment ref="D42" authorId="0" shapeId="0">
      <text>
        <r>
          <rPr>
            <sz val="10"/>
            <rFont val="Arial"/>
            <family val="2"/>
          </rPr>
          <t xml:space="preserve">Inserir o valor diário do benefício
</t>
        </r>
      </text>
    </comment>
    <comment ref="D43" authorId="0" shapeId="0">
      <text>
        <r>
          <rPr>
            <sz val="10"/>
            <rFont val="Arial"/>
            <family val="2"/>
          </rPr>
          <t>Inserir o valor mensal do benefício.</t>
        </r>
      </text>
    </comment>
    <comment ref="D45" authorId="0" shapeId="0">
      <text>
        <r>
          <rPr>
            <sz val="10"/>
            <rFont val="Arial"/>
            <family val="2"/>
          </rPr>
          <t xml:space="preserve">Inserir o valor mensal do benefício
</t>
        </r>
      </text>
    </comment>
    <comment ref="D46" authorId="0" shapeId="0">
      <text>
        <r>
          <rPr>
            <sz val="10"/>
            <rFont val="Arial"/>
            <family val="2"/>
          </rPr>
          <t>Inserir o valor mensal do benefício.</t>
        </r>
      </text>
    </comment>
    <comment ref="D96" authorId="0" shapeId="0">
      <text>
        <r>
          <rPr>
            <sz val="10"/>
            <rFont val="Arial"/>
            <family val="2"/>
          </rPr>
          <t>Inserir percentual de custos indiretos</t>
        </r>
      </text>
    </comment>
    <comment ref="D98" authorId="0" shapeId="0">
      <text>
        <r>
          <rPr>
            <sz val="10"/>
            <rFont val="Arial"/>
            <family val="2"/>
          </rPr>
          <t>Inserir percentual de lucro.</t>
        </r>
      </text>
    </comment>
    <comment ref="D101" authorId="0" shapeId="0">
      <text>
        <r>
          <rPr>
            <sz val="10"/>
            <rFont val="Arial"/>
            <family val="2"/>
          </rPr>
          <t>Inserir percentual de tributo.</t>
        </r>
      </text>
    </comment>
    <comment ref="D102" authorId="0" shapeId="0">
      <text>
        <r>
          <rPr>
            <sz val="10"/>
            <rFont val="Arial"/>
            <family val="2"/>
          </rPr>
          <t>Inserir percentual de tributo.</t>
        </r>
      </text>
    </comment>
    <comment ref="D103" authorId="0" shapeId="0">
      <text>
        <r>
          <rPr>
            <sz val="10"/>
            <rFont val="Arial"/>
            <family val="2"/>
          </rPr>
          <t>Inserir percentual de tributo.</t>
        </r>
      </text>
    </comment>
    <comment ref="D104" authorId="0" shapeId="0">
      <text>
        <r>
          <rPr>
            <sz val="10"/>
            <rFont val="Arial"/>
            <family val="2"/>
          </rPr>
          <t>Inserir percentual de tributo.</t>
        </r>
      </text>
    </comment>
  </commentList>
</comments>
</file>

<file path=xl/sharedStrings.xml><?xml version="1.0" encoding="utf-8"?>
<sst xmlns="http://schemas.openxmlformats.org/spreadsheetml/2006/main" count="773" uniqueCount="456">
  <si>
    <t>Sociedade de Transportes Coletivos de Brasilia  ltda - TCB</t>
  </si>
  <si>
    <t>SOCIEDADE DE TRANSPORTES COLETIVOS DE BRASÍLIA LTDA - TCB</t>
  </si>
  <si>
    <t xml:space="preserve">ANEXO I - AREAS INTERNAS </t>
  </si>
  <si>
    <t>LEVANTAMENTO DAS ÁREAS PARA EXECUÇÃO DOS SERVIÇOS DE LIMPEZA, ASSEIO E CONSERVAÇÃO PREDIAL</t>
  </si>
  <si>
    <t>Item</t>
  </si>
  <si>
    <t>SETOR DA EMPRESA</t>
  </si>
  <si>
    <t>Periodicidade</t>
  </si>
  <si>
    <t>PISOS FRIOS</t>
  </si>
  <si>
    <t>LABORATÓRIOS</t>
  </si>
  <si>
    <t>ALMOXARIFADOS - GALPÕES</t>
  </si>
  <si>
    <t>OFICINA</t>
  </si>
  <si>
    <t>PISO DE ÔNIBUS</t>
  </si>
  <si>
    <t>TOTAL</t>
  </si>
  <si>
    <t>Predio da Administração Térreo</t>
  </si>
  <si>
    <t>diária</t>
  </si>
  <si>
    <t>Guarita dos Vigilantes (caixa d'água)</t>
  </si>
  <si>
    <t>Predio do Plantão</t>
  </si>
  <si>
    <t>Sala Administrativa do Almoxarifado</t>
  </si>
  <si>
    <t>Sala de Motoristas e espaços do prédio "F" antiga Tesouraria</t>
  </si>
  <si>
    <t>Banheiro dos Motoristas - prédio "F" antiga Tesouraria</t>
  </si>
  <si>
    <t>Sala da Administração da Manutenção - localizada no bloco "F"</t>
  </si>
  <si>
    <t>Banheiro/Vestiário dos mecânicos - bloco "F"</t>
  </si>
  <si>
    <t>Banheiro do bloco J - Manutenção</t>
  </si>
  <si>
    <t>Galpão da Manutenção Corretiva/Preventiva + 14 valas</t>
  </si>
  <si>
    <t xml:space="preserve">Galpão da Montagem </t>
  </si>
  <si>
    <t>Galpão da Lanternagem e Pintura</t>
  </si>
  <si>
    <t>Guarita da entrada do estacionamento da Administração</t>
  </si>
  <si>
    <t>diaria</t>
  </si>
  <si>
    <t>Guarita da entrada do estacionamento superior</t>
  </si>
  <si>
    <t>Subtotal....</t>
  </si>
  <si>
    <t>Galpão da Borracharia</t>
  </si>
  <si>
    <t>semanal</t>
  </si>
  <si>
    <t>Auditório</t>
  </si>
  <si>
    <t>Posto de combustivel-área coberta até as grelhas.</t>
  </si>
  <si>
    <t>Bloco J – Arquivo Morto</t>
  </si>
  <si>
    <t>Bloco J – Arquivo Novo</t>
  </si>
  <si>
    <t>Bloco H – Entrada da Piracicabana</t>
  </si>
  <si>
    <t>Subtotal...</t>
  </si>
  <si>
    <t>CONVERSÃO DA ÁREA MENSAL PARA VALOR DIÁRIO</t>
  </si>
  <si>
    <t>total/188.76*8</t>
  </si>
  <si>
    <t>total/188.76*34,8</t>
  </si>
  <si>
    <t>Subtotal de Área Convertida</t>
  </si>
  <si>
    <t>Total</t>
  </si>
  <si>
    <t>CONVERSÃO DA ÁREA PARA PRODUTIVIDADE DE 600 m²</t>
  </si>
  <si>
    <t>Apuração do n.º de serventes + (total da área / 600)</t>
  </si>
  <si>
    <t>Nota: Parâmetros para conversão das áreas:</t>
  </si>
  <si>
    <t>Jornada de trabalho mensal em horas</t>
  </si>
  <si>
    <t>serviços com periodicidade semanal = 8h x 4,35 semanas</t>
  </si>
  <si>
    <t>serviços com periodicidade quinzenal = 16h mensais</t>
  </si>
  <si>
    <t>serviços com periodicidade mensal = 8h mensais</t>
  </si>
  <si>
    <t>Apuração da Quantidade de Horas Trabalhadas no Mês</t>
  </si>
  <si>
    <t>Número de dias de trabalho por ano: 365 dias por ano.</t>
  </si>
  <si>
    <t>Número de meses no ano: 12 meses</t>
  </si>
  <si>
    <t>Número de dia por mês: 30 dias</t>
  </si>
  <si>
    <t>Número de dias na semana: 7 dias</t>
  </si>
  <si>
    <t>Número de semanas no mês: 30 ÷ 7 = 4,29 semanas</t>
  </si>
  <si>
    <t>Números de horas semanais – jornada: 44 horas semanais</t>
  </si>
  <si>
    <t>Número de hora no mês 4,29 x 44 = 188,76</t>
  </si>
  <si>
    <t>ANEXO  II - ESQUADRIAS/VIDROS  EXTERNOS</t>
  </si>
  <si>
    <t xml:space="preserve">Face externa com exposição a situação de risco </t>
  </si>
  <si>
    <t>Face externa sem exposição a situação de risco</t>
  </si>
  <si>
    <t>Face interna</t>
  </si>
  <si>
    <t>PREDIO ADMINISTRAÇÃO TERREO</t>
  </si>
  <si>
    <t>quinzenal</t>
  </si>
  <si>
    <t>PREDIO ADMINISTRAÇÃO SUBSOLO - SECOR</t>
  </si>
  <si>
    <t>GUARITA DE VIGILÂNCIA</t>
  </si>
  <si>
    <t>PLANTÃO</t>
  </si>
  <si>
    <t>BARBEARIA</t>
  </si>
  <si>
    <t>COPA</t>
  </si>
  <si>
    <t>ADMINISTRAÇÃO ALMOXARIFADO</t>
  </si>
  <si>
    <t>BORRACHARIA</t>
  </si>
  <si>
    <t>SALA DA CHEFIA DA MANUTENÇÃO</t>
  </si>
  <si>
    <t>Guarita da Entrada do Estacionamento da Administração</t>
  </si>
  <si>
    <t>Guarita da Entrada do  Estacionamento Superior</t>
  </si>
  <si>
    <t>mensal</t>
  </si>
  <si>
    <t>Guarita da Entrado do Estacionamento Superior</t>
  </si>
  <si>
    <t>Subotal..</t>
  </si>
  <si>
    <t xml:space="preserve">CONVERSÃO  DAS ÁREAS: </t>
  </si>
  <si>
    <t>Total/188,76*8</t>
  </si>
  <si>
    <t>total/188,76*16</t>
  </si>
  <si>
    <t>Face Interna Quinzenal e Face Externa Quinzenal e Trimestral</t>
  </si>
  <si>
    <t>CONVERSÃO PARA ÁREA DE 600m²</t>
  </si>
  <si>
    <t>MONTAGEM  (VIDRO INTERNO)</t>
  </si>
  <si>
    <t>trimestral</t>
  </si>
  <si>
    <t>ALMOXARIFADO     (VIDRO INTERNO)</t>
  </si>
  <si>
    <t>VESTIÁRIO DA MANUTENÇÃO  (VIDRO INTERNO)</t>
  </si>
  <si>
    <t>MONTAGEM  (VIDRO EXTERNO).</t>
  </si>
  <si>
    <t>ALMOXARIFADO     (VIDRO EXTERNO)</t>
  </si>
  <si>
    <t>VESTIÁRIO DA MANUTENÇÃO  (VIDRO EXTERNO)</t>
  </si>
  <si>
    <t>Subtotal</t>
  </si>
  <si>
    <t>CONVERSÃO  DAS ÁREAS</t>
  </si>
  <si>
    <t>total/188,76*8/3</t>
  </si>
  <si>
    <t>Face Interna Semestral e Face Externa semestral</t>
  </si>
  <si>
    <t>TOTAL...</t>
  </si>
  <si>
    <t>Apuração do n.º de serventes: (Total / 600m²)</t>
  </si>
  <si>
    <t>188,76</t>
  </si>
  <si>
    <t>serviços com periodicidade trimestral</t>
  </si>
  <si>
    <t>SOCIEDADE DE TRANSPORTES COLETIVOS DE BRASILIA LTDA. - TCB</t>
  </si>
  <si>
    <t>SOCIEDADE DE TRANSPORTES COLETIVO DE BRASÍLIA LTDA - TCB</t>
  </si>
  <si>
    <t>ANEXO III</t>
  </si>
  <si>
    <t xml:space="preserve"> PLANILHA DE COMPOSIÇÃO DE CUSTOS E FORMAÇÃO DE PREÇOS DOS SERVIÇOS CONTÍNUOS  </t>
  </si>
  <si>
    <t>B</t>
  </si>
  <si>
    <t>Munícipio/UF</t>
  </si>
  <si>
    <t>Brasilia - DF</t>
  </si>
  <si>
    <t>C</t>
  </si>
  <si>
    <t>Ano Cordo. Convenção ou Sentença Normativa em Dissídio Coletivo</t>
  </si>
  <si>
    <t>Sindserviços-Seac-DF</t>
  </si>
  <si>
    <t>D</t>
  </si>
  <si>
    <t>Tipo de Serviço</t>
  </si>
  <si>
    <t>E</t>
  </si>
  <si>
    <t>Unidade de Medida</t>
  </si>
  <si>
    <t>Postos de Serviço</t>
  </si>
  <si>
    <t>F</t>
  </si>
  <si>
    <t>Quantidade total a contratar em função da unidade de medida</t>
  </si>
  <si>
    <t>G</t>
  </si>
  <si>
    <t>Nº de meses de execução contratual</t>
  </si>
  <si>
    <t>Mão-de-obra</t>
  </si>
  <si>
    <t>Módulo de Mão-de-obra vinculado à execução contratual</t>
  </si>
  <si>
    <t>Dados complementares para composição dos custos referentes à mão-de-obra</t>
  </si>
  <si>
    <t>Tipo de Serviço (mesmo serviço com caracteristicas distintas)</t>
  </si>
  <si>
    <t>Servente Diurno 44h</t>
  </si>
  <si>
    <t>Lavador Diurno 44h</t>
  </si>
  <si>
    <t>Lavador Noturno 44h</t>
  </si>
  <si>
    <t>Copeira 44h</t>
  </si>
  <si>
    <t>Bombeiro Hidráulico 44h</t>
  </si>
  <si>
    <t>Eletricista 44h</t>
  </si>
  <si>
    <t>Encarregado Diurno 44h</t>
  </si>
  <si>
    <t>Encarregado Noturno 44h</t>
  </si>
  <si>
    <t>2A. A 6A. Feira</t>
  </si>
  <si>
    <t>2a. A Sábado</t>
  </si>
  <si>
    <t>2a, a 6a. Feira</t>
  </si>
  <si>
    <t>2A. A Sab/Dom</t>
  </si>
  <si>
    <t>2a. A 6a. Feira</t>
  </si>
  <si>
    <t>2a. 6a. Feira</t>
  </si>
  <si>
    <t>Salário Nomativo da Categoria Profissional</t>
  </si>
  <si>
    <t>Categoria Profissional (vinculado à execução contratual)</t>
  </si>
  <si>
    <t>Data base da categoria (dia/mês/ano</t>
  </si>
  <si>
    <t>COMPOSIÇÃO DA REMUNERAÇÃO</t>
  </si>
  <si>
    <t>I</t>
  </si>
  <si>
    <t>Composição da Remuneração</t>
  </si>
  <si>
    <t>A</t>
  </si>
  <si>
    <t>Salário</t>
  </si>
  <si>
    <t>Adicional noturno</t>
  </si>
  <si>
    <t>Adicional de Insalubridade</t>
  </si>
  <si>
    <t>Adicional de Periculosidade</t>
  </si>
  <si>
    <t>Total da Remuneração</t>
  </si>
  <si>
    <t>BENEFÍCIOS  MENSAIS E DIÁRIOS</t>
  </si>
  <si>
    <t>II</t>
  </si>
  <si>
    <t>Benefícios Mensais e Diários</t>
  </si>
  <si>
    <t>Custo diário do vale transporte</t>
  </si>
  <si>
    <t>Quantidde de dias/mês</t>
  </si>
  <si>
    <t>custo do vale transporte</t>
  </si>
  <si>
    <t>Desconto legal de 6% sobre o salário base</t>
  </si>
  <si>
    <t>Transporte</t>
  </si>
  <si>
    <t>Auxilio Alimentação</t>
  </si>
  <si>
    <t>Assistência odontológica</t>
  </si>
  <si>
    <t>Auxílio Creche</t>
  </si>
  <si>
    <t>Seguro de Vida, Invalidez e Funeral - CCT</t>
  </si>
  <si>
    <t>Plano de Saúde</t>
  </si>
  <si>
    <t>Total de Benefícios Mensais e Diários</t>
  </si>
  <si>
    <t>INSUMOS DIVERSOS</t>
  </si>
  <si>
    <t>III</t>
  </si>
  <si>
    <t>Insumos Diversos</t>
  </si>
  <si>
    <t>Uniformes</t>
  </si>
  <si>
    <t>Materiais</t>
  </si>
  <si>
    <t>Equipamentos</t>
  </si>
  <si>
    <t>Outros</t>
  </si>
  <si>
    <t>Total de Insumos Diversos</t>
  </si>
  <si>
    <t>II)  ENCARGOS SOCIAIS INCIDENTES SOBRE A REMUNERAÇÃO</t>
  </si>
  <si>
    <t>Encargos Previdenciários, FGTS e outras contribuições</t>
  </si>
  <si>
    <t>Grupo "A" ENCARGOS BÁSICOS</t>
  </si>
  <si>
    <t>%</t>
  </si>
  <si>
    <t>Valor</t>
  </si>
  <si>
    <t>01 - INSS (Lei 8.212/91, art. 22, inciso I)</t>
  </si>
  <si>
    <t>02 - SESC (Lei 8.036/90, art. 30)</t>
  </si>
  <si>
    <t>03 - SENAC</t>
  </si>
  <si>
    <t>04 - INCRA (Decreto-Lei 1.146/70)</t>
  </si>
  <si>
    <t>05 - SALÁRIO EDUCAÇÃO (Lei 9.424/96, art. 15, e Decreto nº 6.003/06, art. 2º)</t>
  </si>
  <si>
    <t>06 - FGTS (Lei 8.036/90, art. 15)</t>
  </si>
  <si>
    <t>07 - SEGURO CONTRA ACIDENTE DE TRABALHO - SAT</t>
  </si>
  <si>
    <t>08 - SEBRAE (Lei 8.029/90, art. 8º, alterado pela Lei 8.154/90)</t>
  </si>
  <si>
    <t>Total do Grupo "A"</t>
  </si>
  <si>
    <t>Grupo "B" - ENCARGOS QUE RECEBEM A INCIDÊNCIA DO GRUPO "A"</t>
  </si>
  <si>
    <t>09 - Férias (incluindo !/3 constitucional)</t>
  </si>
  <si>
    <t>10 - Auxilio Doença</t>
  </si>
  <si>
    <t>11 - Licença Paternidade/maternidade</t>
  </si>
  <si>
    <t>12 - Faltas Legais</t>
  </si>
  <si>
    <t>13 - Acidente de Trabalho</t>
  </si>
  <si>
    <t>14 - Aviso Prévio Trabalhado</t>
  </si>
  <si>
    <t>15 - 13º Salário</t>
  </si>
  <si>
    <t>Total do Grupo "B"</t>
  </si>
  <si>
    <t>Grupo "C" - ENCARGOS QUE NÃO RECEBEM A INCIDÊNCIA DO GRUPO "B"</t>
  </si>
  <si>
    <t>16 - Aviso Prévio Indenizado</t>
  </si>
  <si>
    <t>17 - Indenização Adicional</t>
  </si>
  <si>
    <t>18 - FGTS (Indenização nas rescisões sem justa causa - RSJC)</t>
  </si>
  <si>
    <t>Total do Grupo "C"</t>
  </si>
  <si>
    <t>Grupo "D" - INCIDÊNCIA DO GRUPO "A" SOBRE O GRUPO "B"</t>
  </si>
  <si>
    <t>19 - Incidência dos encargos do grupo "A" sobre os itens do grupo "B"</t>
  </si>
  <si>
    <t>20 - Incidência de encargos do "A" sobre o item Aviso Prévio Indenizado</t>
  </si>
  <si>
    <t>Total do Grupo "D"</t>
  </si>
  <si>
    <t>TOTAL DE ENCARGOS SOCIAIS (A+B+C+D)</t>
  </si>
  <si>
    <t>TOTAL DE REMUNERAÇÃO + ENCARGOS SOCIAIS</t>
  </si>
  <si>
    <t>DEMAIS COMPONENTES: CUSTOS INDIRETOS, TRIBUTOS E LUCRO</t>
  </si>
  <si>
    <t>Custos Indiretos, tributos e lucro</t>
  </si>
  <si>
    <t>Custos Indiretos %</t>
  </si>
  <si>
    <t xml:space="preserve">Custos Indiretos </t>
  </si>
  <si>
    <t>valor</t>
  </si>
  <si>
    <t>Lucro</t>
  </si>
  <si>
    <t>Total dos Custos Indiretos e lucro</t>
  </si>
  <si>
    <t>Tributos</t>
  </si>
  <si>
    <t>C.1 Tributos Federais (COFINS)</t>
  </si>
  <si>
    <t>C.2 Tributos Federais (PIS)</t>
  </si>
  <si>
    <t>C.3 Tributos Estaduais</t>
  </si>
  <si>
    <t>C.4 Tributos Federais (outros)</t>
  </si>
  <si>
    <t>Total de Tributos</t>
  </si>
  <si>
    <t>BDI</t>
  </si>
  <si>
    <t>QUADRO RESUMO DA REMUNERAÇÃO DA MÃO-DE-OBRA</t>
  </si>
  <si>
    <t>Mão-de-obra vinculada à execução contratual (valor por empregado)</t>
  </si>
  <si>
    <t>Remuneração</t>
  </si>
  <si>
    <t>Encargos Sociais</t>
  </si>
  <si>
    <t>Insumos da mão-de-obra</t>
  </si>
  <si>
    <t>Reserva Técnica</t>
  </si>
  <si>
    <t>Total da mão-de-obra</t>
  </si>
  <si>
    <t>QUADRO RESUMO DO VALOR MENSAL DO SERVIÇO</t>
  </si>
  <si>
    <t>Unidade/Elemento</t>
  </si>
  <si>
    <t>Mão-de-obra vinculada à execução dos Serviços</t>
  </si>
  <si>
    <t>Insumos diversos (mat./ mar./equip./</t>
  </si>
  <si>
    <t>Demais componentes</t>
  </si>
  <si>
    <t>VALOR MENSAL DO SERVIÇO</t>
  </si>
  <si>
    <t>Preço mensal do serviço</t>
  </si>
  <si>
    <t>Valor por unidade de medida</t>
  </si>
  <si>
    <t>H</t>
  </si>
  <si>
    <t>Valor global da proposta (valor mensal do serviço x n. meses do contrato</t>
  </si>
  <si>
    <t>Quantidade de Postos de Serviços</t>
  </si>
  <si>
    <t>TOTAL DO CUSTO POR POSTO DE SERVIÇO MENSAL</t>
  </si>
  <si>
    <t xml:space="preserve">ESTIMATIVA  MENSAL </t>
  </si>
  <si>
    <t>ESTIMATIVA ANUAL</t>
  </si>
  <si>
    <t>Posto de Serviço</t>
  </si>
  <si>
    <t>Quantidade</t>
  </si>
  <si>
    <t>Valor Unitário Mensal</t>
  </si>
  <si>
    <t xml:space="preserve">TOTAL </t>
  </si>
  <si>
    <t>Posto de Serviço - Servente Diurno 44h - 2a. a 6a. feira</t>
  </si>
  <si>
    <t>Posto de Serviço - Lavador Diurno 44h 2a. a 6a. Feira</t>
  </si>
  <si>
    <t>Posto de Serviço – Copeira 44h - 2a. a 6a. Feira</t>
  </si>
  <si>
    <t>Posto de Serviço - Copeira 44h - 2a. A sábado</t>
  </si>
  <si>
    <t>Posto de Serviço - Bombeiro Hidráulico 44h 2a. a 6a. Feira</t>
  </si>
  <si>
    <t>Posto de Serviço - Eletricista 44h - 2a. a 6a. Feira</t>
  </si>
  <si>
    <t>Posto de Serviço - Encarregado Diurno 44h- 2a. a 6a. Feira</t>
  </si>
  <si>
    <t>VALOR MENSAL</t>
  </si>
  <si>
    <t>Estimativa para 12 meses</t>
  </si>
  <si>
    <t>VALOR ANUAL</t>
  </si>
  <si>
    <t>ANEXO IV</t>
  </si>
  <si>
    <t>SOCIEDADE DE TRANSPORTES COLETIVOS DE BRASILIA LTDA - TCB</t>
  </si>
  <si>
    <t>ANEXO V</t>
  </si>
  <si>
    <t xml:space="preserve">CONTROLE DIÁRIO DE SERVIÇOS DE LIMPEZA DA FROTA </t>
  </si>
  <si>
    <t>Nome Enc.</t>
  </si>
  <si>
    <t>QUANT. LAVADOR DIURNO: _______   QUANT. LAVADOR NOTURNO:________</t>
  </si>
  <si>
    <t>DATA:</t>
  </si>
  <si>
    <t>_____/_____/2022</t>
  </si>
  <si>
    <t>Folha: 01</t>
  </si>
  <si>
    <t>SEQ.</t>
  </si>
  <si>
    <t>VEÍCULO</t>
  </si>
  <si>
    <t>TIPO DE LIMPEZA REALIZADA</t>
  </si>
  <si>
    <t>HORÁRIO</t>
  </si>
  <si>
    <t>ENC</t>
  </si>
  <si>
    <t>VISTO EXECUTOR DA TCB</t>
  </si>
  <si>
    <t>Nº</t>
  </si>
  <si>
    <t>PLACA</t>
  </si>
  <si>
    <t>Tipo</t>
  </si>
  <si>
    <t>BÁSICA</t>
  </si>
  <si>
    <t>BÁSICA + AR</t>
  </si>
  <si>
    <t>COMPLETA</t>
  </si>
  <si>
    <t>Hor. Início</t>
  </si>
  <si>
    <t>Hor. Final</t>
  </si>
  <si>
    <t>Assinatura</t>
  </si>
  <si>
    <t>Mat.</t>
  </si>
  <si>
    <t>Horário</t>
  </si>
  <si>
    <t>ANEXO VI</t>
  </si>
  <si>
    <t>PRODUTOS  DE LIMPEZA PREDIAL</t>
  </si>
  <si>
    <t>ITEM</t>
  </si>
  <si>
    <t>DESCRIÇÃO</t>
  </si>
  <si>
    <t>UNID.</t>
  </si>
  <si>
    <t>QUANT. MENSAL</t>
  </si>
  <si>
    <t>PREÇO UNITÁRIO</t>
  </si>
  <si>
    <t>Água sanitária</t>
  </si>
  <si>
    <t>Litro</t>
  </si>
  <si>
    <t>Álcool Líquido, 92,8° C.</t>
  </si>
  <si>
    <t>Álcool gel sachê 70% antisséptico para as mãos</t>
  </si>
  <si>
    <t>Galão 5 litros</t>
  </si>
  <si>
    <t>Balde plástico reforçado preto 12 Litros, fabricado em polietileno de calta densidade e alta resistência a impacto, com paredes e fundos reforçados, com unidade reforço no encaixe de alça de aço zincado.</t>
  </si>
  <si>
    <t>Peça</t>
  </si>
  <si>
    <t>Cera líquida incolor, acrílica, de alto brilho (acima de 22% de ativo), antiderrapante.  Impermeabilizante.</t>
  </si>
  <si>
    <t>Desengraxante para piso concentrado.</t>
  </si>
  <si>
    <t>Galão</t>
  </si>
  <si>
    <t>Desinfetante líquido  hiper-concentrado  com ação desodorizadora, agente bactericida  (lavanda )</t>
  </si>
  <si>
    <t>Desodorizador de ambientes, tipo aerosol, com fragrância com 360ml (Lavanda)</t>
  </si>
  <si>
    <t>Frasco</t>
  </si>
  <si>
    <t>Detergente líquido neutro para lavar, desengordurar louças e utensílios domésticos, frasco com 500 ml.</t>
  </si>
  <si>
    <t>Detergente multiuso, sem enxágue, que não embace a superfície, não faça espuma, remova gorduras e graxas, para limpeza de vidros, espelhos, paredes, fórmicas, plásticos e outros, frasco com 500ml. (Limpador)</t>
  </si>
  <si>
    <t>Desodorizador para vaso pastilha</t>
  </si>
  <si>
    <t>Detergente Neutro para limpeza de piso concentrado</t>
  </si>
  <si>
    <t>Escova para vaso sanitário com cabo de plástico</t>
  </si>
  <si>
    <t>Escova de de mão oval com cerdas em nylon.</t>
  </si>
  <si>
    <t>Esponja de fibra dupla-face verde e amarelo.</t>
  </si>
  <si>
    <t>Flanela amarela, para uso geral, 100% algodão, dimensões: 39cm X 59 cm.</t>
  </si>
  <si>
    <t>Inseticida concentrado</t>
  </si>
  <si>
    <t>Lã de aço, pacote com 8 unidades.</t>
  </si>
  <si>
    <t>Pacote</t>
  </si>
  <si>
    <t>Limpa vidros com fórmula desengraxante e desincrustante, frasco 500 ml</t>
  </si>
  <si>
    <t>Lustra móveis cremoso, brilho seco e intenso, perfume de longa duração, com proteção contra manchas d'água, 200 ml.</t>
  </si>
  <si>
    <t>Luvas em PVC reforçada, tamanho M e G, com acabamento antiderrapante e cano médio.</t>
  </si>
  <si>
    <t>Máscara descartável azul com respirador</t>
  </si>
  <si>
    <t>Pá para lixo com cabo acima de 80 cm</t>
  </si>
  <si>
    <t>Rastelo de metal/ plástico para gramado com cabo</t>
  </si>
  <si>
    <t>Raticida granulado  em sacos de  25  gramas</t>
  </si>
  <si>
    <t>saco</t>
  </si>
  <si>
    <t>Rodo 40cm com cabo</t>
  </si>
  <si>
    <t>Rodo 60cm com cabo</t>
  </si>
  <si>
    <t>Sabão em barra neutro de 200 gramas</t>
  </si>
  <si>
    <t>Barra</t>
  </si>
  <si>
    <t>Saco alvejado, 100% algodão.</t>
  </si>
  <si>
    <r>
      <rPr>
        <sz val="11"/>
        <color rgb="FF000000"/>
        <rFont val="Calibri"/>
        <family val="2"/>
        <charset val="1"/>
      </rPr>
      <t xml:space="preserve">Saco plástico para coleta de lixo 105 litros, preto, </t>
    </r>
    <r>
      <rPr>
        <b/>
        <sz val="11"/>
        <color rgb="FF000000"/>
        <rFont val="Calibri"/>
        <family val="2"/>
        <charset val="1"/>
      </rPr>
      <t>pacote</t>
    </r>
    <r>
      <rPr>
        <sz val="11"/>
        <color rgb="FF000000"/>
        <rFont val="Calibri"/>
        <family val="2"/>
        <charset val="1"/>
      </rPr>
      <t xml:space="preserve"> com 100 sacos</t>
    </r>
  </si>
  <si>
    <r>
      <rPr>
        <sz val="11"/>
        <color rgb="FF000000"/>
        <rFont val="Calibri"/>
        <family val="2"/>
        <charset val="1"/>
      </rPr>
      <t xml:space="preserve">Saco plástico para coleta lixo de 40 litros, preto, </t>
    </r>
    <r>
      <rPr>
        <b/>
        <sz val="11"/>
        <color rgb="FF000000"/>
        <rFont val="Calibri"/>
        <family val="2"/>
        <charset val="1"/>
      </rPr>
      <t>pacote</t>
    </r>
    <r>
      <rPr>
        <sz val="11"/>
        <color rgb="FF000000"/>
        <rFont val="Calibri"/>
        <family val="2"/>
        <charset val="1"/>
      </rPr>
      <t xml:space="preserve"> com 10 sacos</t>
    </r>
  </si>
  <si>
    <t>Vassoura de pêlo 30 cm, com cabo.</t>
  </si>
  <si>
    <t>Papel higiênico branco, folha dupla, extra-fino,  macio, não reciclado, picotado, neutro, 100% celulose virgem, 100% fibras naturais em rolos de 30 m X 10 cm.</t>
  </si>
  <si>
    <t>Rolo 30 m</t>
  </si>
  <si>
    <t>Papel toalha inter-folhadas, duas dobras. Branco 01. Macio Não reciclado,Medida 22cm a 23cm X 20cm X 21 cm. 100% celulose virgem e 100% fibras naturais. Em fardo de 04 X 250 folhas embaladas individualmente., alta absorvição.</t>
  </si>
  <si>
    <t>Fardo</t>
  </si>
  <si>
    <t>Pasta rosa areada para limpeza multiuso, eficaz na remoção de graxa, manchas e sujeiras pesadas pote com 500 gramas.</t>
  </si>
  <si>
    <t>Pote</t>
  </si>
  <si>
    <t>Sabonete líquido perolado, PH neutro, em galão com 5 (cinco) litros.</t>
  </si>
  <si>
    <t>Borrifador de Plástico</t>
  </si>
  <si>
    <t>Saco Plástico azul de 100 litros</t>
  </si>
  <si>
    <t>Total de Postos de Serventes</t>
  </si>
  <si>
    <t>Média por servente</t>
  </si>
  <si>
    <t>SOCIEDADE DE TRANSPORTES COLETIVOS DE BRASÍLIA  LTDA - TCB</t>
  </si>
  <si>
    <t>ANEXO VII</t>
  </si>
  <si>
    <t>PRODUTOS  DE LIMPEZA DA FROTA</t>
  </si>
  <si>
    <t>PREÇO UNIT.</t>
  </si>
  <si>
    <t>Balde plástico reforçado preto 10 Litros, fabricado em polietileno de calta densidade e alta resistência a impacto, com paredes e fundos reforçados, com unidade reforço no encaixe de alça de aço zincado.</t>
  </si>
  <si>
    <t xml:space="preserve">Detergente líquido limpa alumínio, concentrado e diluição de 1/100 litros de água  </t>
  </si>
  <si>
    <t>x</t>
  </si>
  <si>
    <t>Detergente líquido neutro, para lavagem superfície, concentrado, diluição  de 1/100 litros de água.</t>
  </si>
  <si>
    <t>Desengraxante para piso, concentrado, solúvel em água 1/10</t>
  </si>
  <si>
    <t>Estopa branca 200 gramas de 1 quantidade em pacotes.</t>
  </si>
  <si>
    <t>Fibra multiuso para limpeza pesada em pacotes com 10 unidades</t>
  </si>
  <si>
    <t>Rodo com cabo de 40 cm</t>
  </si>
  <si>
    <t>Saco de pano alvejado</t>
  </si>
  <si>
    <t>Vassoura de pelo de 30 cm com cabo.</t>
  </si>
  <si>
    <t>Vassoura de pita com cabo</t>
  </si>
  <si>
    <t>Borrifador de plástico</t>
  </si>
  <si>
    <t>TOTAL DE LAVADORES</t>
  </si>
  <si>
    <t>MÉDIA POR LAVADOR</t>
  </si>
  <si>
    <t>MATERIAL/EQUIPAMENTOS PARA LIMPEZA  PREDIAL</t>
  </si>
  <si>
    <t>QUANT</t>
  </si>
  <si>
    <t>VALOR</t>
  </si>
  <si>
    <t>VIDA ÚTIL</t>
  </si>
  <si>
    <t>VALOR TOTAL</t>
  </si>
  <si>
    <t>Carrinho de mão, com pneu e câmara para 12 meses</t>
  </si>
  <si>
    <t>1 ANO</t>
  </si>
  <si>
    <t>5 ANOS</t>
  </si>
  <si>
    <t>Escada de estrutura metálica de 6 degraus para 60 meses</t>
  </si>
  <si>
    <t>Kit de limpeza de vidro: lavador de vidros com 35cm  com  cabo extensor de 1,50m de fixação, guia removível de 25 cm, raspador de segurança, lâminas para raspador de segurança (refil), lâmina de borracha 91 cm para 6 meses .</t>
  </si>
  <si>
    <t>6 MESES</t>
  </si>
  <si>
    <t>Mangueira completa 3/4", 50 metros reforçada para 6 meses</t>
  </si>
  <si>
    <t>Placa sinalizadora de chão, aviso "Piso molhado" para 12 meses</t>
  </si>
  <si>
    <t>Total de serventes</t>
  </si>
  <si>
    <t>Valor médio por servente</t>
  </si>
  <si>
    <t xml:space="preserve">MATERIAL/EQUIPAMENTOS PARA LIMPEZA DE FROTA  </t>
  </si>
  <si>
    <t>Lavador de Alta pressão de água para 60 meses</t>
  </si>
  <si>
    <t xml:space="preserve">Total </t>
  </si>
  <si>
    <t>Total de Lavadores</t>
  </si>
  <si>
    <t>Média por Lavador</t>
  </si>
  <si>
    <t>MATERIAL/EQUIPAMENTOS PARA LIMPEZA DE COPA</t>
  </si>
  <si>
    <t>Carrinho de copa</t>
  </si>
  <si>
    <t>PEÇA</t>
  </si>
  <si>
    <t>5 anos</t>
  </si>
  <si>
    <t>Total de Copeiras</t>
  </si>
  <si>
    <t>Valor médio por Copeira</t>
  </si>
  <si>
    <t xml:space="preserve">MATERIAL DE LIMPEZA PARA A COPA  </t>
  </si>
  <si>
    <t>PREÇO ATUAL UNIDADE</t>
  </si>
  <si>
    <t>Água  Sanitária  litro</t>
  </si>
  <si>
    <t>Dertegente líquido neutro para lavar, desengordurar louças e utensílios domésticos, frasco com 500 ml.</t>
  </si>
  <si>
    <t>Dertegente multiuso, sem enxague, que não embace a superfície, não faça espuma, remova gorduras e graxas, para limpeza de vidros, espelhos, paredes, fórmicas, plásticos e outros, frasco com 500ml. (Limpador)</t>
  </si>
  <si>
    <t>Lã de aço, pacotes com 14 unidades cada</t>
  </si>
  <si>
    <t>Pano de prato alvejado, estampado</t>
  </si>
  <si>
    <t>Sabão em barra de 200 gramas</t>
  </si>
  <si>
    <t>MATERIAL DE LIMPEZA PARA A COPA - Semestral</t>
  </si>
  <si>
    <t xml:space="preserve">Rôdo com 30 cm, com cabo. </t>
  </si>
  <si>
    <t>Vassoura de pêlo com 40 cm, com cabo.</t>
  </si>
  <si>
    <t>Desentupidor de pia com bocal de borracha e cabo de polietireno, altura mínima 17,5 cm.</t>
  </si>
  <si>
    <t>Valor Semestral</t>
  </si>
  <si>
    <t>Valor mensal</t>
  </si>
  <si>
    <t>TOTAL GERAL</t>
  </si>
  <si>
    <t>Valor médio por Copeiras</t>
  </si>
  <si>
    <t>ANEXO X</t>
  </si>
  <si>
    <t>UNIFORME LIMPEZA</t>
  </si>
  <si>
    <t>QUANT. SEMESTRAL</t>
  </si>
  <si>
    <t>CUSTO MENSAL</t>
  </si>
  <si>
    <t>Calça de brim com elástico (masculino)</t>
  </si>
  <si>
    <t>Camiseta manga curta em malha (masculino)</t>
  </si>
  <si>
    <t>Bota/ Botina de couro (masculino)</t>
  </si>
  <si>
    <t>Bota de borracha (masculino)</t>
  </si>
  <si>
    <t>Agasalho Masculino</t>
  </si>
  <si>
    <t>capa de chuva</t>
  </si>
  <si>
    <t>Calça de oxford com elástico (feminino)</t>
  </si>
  <si>
    <t>Camiseta manga curta em malha (feminino)</t>
  </si>
  <si>
    <t>Bota de couro/botina (feminino)</t>
  </si>
  <si>
    <t>bota de borracha (feminino)</t>
  </si>
  <si>
    <t>Agasalho (feminino)</t>
  </si>
  <si>
    <t>UNIFORME COPA</t>
  </si>
  <si>
    <r>
      <rPr>
        <sz val="11"/>
        <color rgb="FF000000"/>
        <rFont val="Calibri"/>
        <family val="2"/>
        <charset val="1"/>
      </rPr>
      <t xml:space="preserve">Calça de oxford com zíper e bolso corte faca (feminino) na cor preta para a </t>
    </r>
    <r>
      <rPr>
        <b/>
        <sz val="11"/>
        <color rgb="FF000000"/>
        <rFont val="Calibri"/>
        <family val="2"/>
        <charset val="1"/>
      </rPr>
      <t>copeira</t>
    </r>
  </si>
  <si>
    <r>
      <rPr>
        <sz val="11"/>
        <color rgb="FF000000"/>
        <rFont val="Calibri"/>
        <family val="2"/>
        <charset val="1"/>
      </rPr>
      <t xml:space="preserve">Avental em oxford modelo garçonete,frente inteiro e metade atrás, na altura do joelho (feminino) </t>
    </r>
    <r>
      <rPr>
        <b/>
        <sz val="11"/>
        <color rgb="FF000000"/>
        <rFont val="Calibri"/>
        <family val="2"/>
        <charset val="1"/>
      </rPr>
      <t>na cor preta para a copeira</t>
    </r>
  </si>
  <si>
    <r>
      <rPr>
        <sz val="11"/>
        <color rgb="FF000000"/>
        <rFont val="Calibri"/>
        <family val="2"/>
        <charset val="1"/>
      </rPr>
      <t xml:space="preserve">Touca com rede preta e oxford de cabelo (feminino) </t>
    </r>
    <r>
      <rPr>
        <b/>
        <sz val="11"/>
        <color rgb="FF000000"/>
        <rFont val="Calibri"/>
        <family val="2"/>
        <charset val="1"/>
      </rPr>
      <t>Copeira</t>
    </r>
  </si>
  <si>
    <r>
      <rPr>
        <sz val="11"/>
        <color rgb="FF000000"/>
        <rFont val="Calibri"/>
        <family val="2"/>
        <charset val="1"/>
      </rPr>
      <t xml:space="preserve">Sapatilha preta, feminino, baixo, </t>
    </r>
    <r>
      <rPr>
        <b/>
        <sz val="11"/>
        <color rgb="FF000000"/>
        <rFont val="Calibri"/>
        <family val="2"/>
        <charset val="1"/>
      </rPr>
      <t>copeira</t>
    </r>
  </si>
  <si>
    <r>
      <rPr>
        <sz val="11"/>
        <color rgb="FF000000"/>
        <rFont val="Calibri"/>
        <family val="2"/>
        <charset val="1"/>
      </rPr>
      <t xml:space="preserve">Camisa social padrão, modelo botões na frente,feminina em oxford com manga curta , na cor branca para a </t>
    </r>
    <r>
      <rPr>
        <b/>
        <sz val="11"/>
        <color rgb="FF000000"/>
        <rFont val="Calibri"/>
        <family val="2"/>
        <charset val="1"/>
      </rPr>
      <t>copeira</t>
    </r>
  </si>
  <si>
    <t>vestido (feminino) modelo tubinho na altura do joelho</t>
  </si>
  <si>
    <t xml:space="preserve"> </t>
  </si>
  <si>
    <r>
      <rPr>
        <sz val="11"/>
        <color rgb="FF000000"/>
        <rFont val="Arial"/>
        <family val="2"/>
        <charset val="1"/>
      </rPr>
      <t xml:space="preserve">Calça de oxford com zíper e bolso corte faca (feminino) na cor preta para a </t>
    </r>
    <r>
      <rPr>
        <b/>
        <sz val="11"/>
        <color rgb="FF000000"/>
        <rFont val="Calibri"/>
        <family val="2"/>
        <charset val="1"/>
      </rPr>
      <t>copeira</t>
    </r>
  </si>
  <si>
    <t>Blazer corte reto com forro na cor preta</t>
  </si>
  <si>
    <r>
      <rPr>
        <sz val="11"/>
        <color rgb="FF000000"/>
        <rFont val="Arial"/>
        <family val="2"/>
        <charset val="1"/>
      </rPr>
      <t xml:space="preserve">Sapatilha preta, feminino, baixo, </t>
    </r>
    <r>
      <rPr>
        <b/>
        <sz val="11"/>
        <color rgb="FF000000"/>
        <rFont val="Calibri"/>
        <family val="2"/>
        <charset val="1"/>
      </rPr>
      <t>copeira</t>
    </r>
  </si>
  <si>
    <t>Camisa social padrão, modelo botões na frente,feminina em oxford com manga curta , na cor branca para a recepcionista</t>
  </si>
  <si>
    <t xml:space="preserve">NOME DA EMPRESA: </t>
  </si>
  <si>
    <t>RESUMO DA PROPOSTA DE PREÇOS</t>
  </si>
  <si>
    <t>Valor  Total Mensal</t>
  </si>
  <si>
    <t xml:space="preserve">DATA: </t>
  </si>
  <si>
    <t xml:space="preserve">Posto de Serviço - Assistente Administrativo 44h - 2a. a 6a. Feira </t>
  </si>
  <si>
    <t>Servente Diurno CCO e CSO. 44h</t>
  </si>
  <si>
    <t>Assistente ADM. 44h</t>
  </si>
  <si>
    <t>Posto de Serviço - Copeira 44h - CSO - 2a. a Sábado</t>
  </si>
  <si>
    <t>UNIFORME ASSISTENTE ADMINISTRATIVO</t>
  </si>
  <si>
    <t>Centro de Supervisão Operacional - CSO</t>
  </si>
  <si>
    <t>2a. A 6a Feira</t>
  </si>
  <si>
    <t>Posto de Serviço - Servente Diurno 44h – CCO e CSO - 2a. a Sábado</t>
  </si>
  <si>
    <t>Posto de Serviço - Servente Diurno 44h – CCO e CSO - 2a. a 6a</t>
  </si>
  <si>
    <t>Prédio do Bloco C - UTINF/SEGEP</t>
  </si>
  <si>
    <t>Refeitório</t>
  </si>
  <si>
    <t xml:space="preserve">Prédio da Administração - Subsolo </t>
  </si>
  <si>
    <t>Prédio do Bloco D - SEPAT/GEAPE</t>
  </si>
  <si>
    <t>Centro de Supervisão Operacional - CSO e Salas adjacentes</t>
  </si>
  <si>
    <t>Antigo Almox. SEMOB</t>
  </si>
  <si>
    <t>Capela</t>
  </si>
  <si>
    <t>Igreja</t>
  </si>
  <si>
    <t>Lavauto</t>
  </si>
  <si>
    <t>Depósito SELUB</t>
  </si>
  <si>
    <t>2a. A Sab</t>
  </si>
  <si>
    <t>Posto de Serviço - Encarregado Diurno 44h- 2a. a sábado</t>
  </si>
  <si>
    <t xml:space="preserve"> VIGÊNCIA: 31 DE DEZEMBRO DE 2026 - CONVENÇÃO COLETIVA DO TRABALHO - REGISTRO M.T.E: DF000042/2025,    DE 30/01/2025   </t>
  </si>
  <si>
    <t xml:space="preserve">PLANILHA DE CUSTOS E FORMAÇÃO DE PREÇOS DO POSTO DE SERVIÇO </t>
  </si>
  <si>
    <t xml:space="preserve">     </t>
  </si>
  <si>
    <t>VALORES COM OS INSUMOS</t>
  </si>
  <si>
    <t>Posto de Serviço - Servente Diurno 44h – CSO - 2a. a 6a. Feira</t>
  </si>
  <si>
    <t>Carrinho funcional resistente para limpeza e transporte de produtos para 60 meses</t>
  </si>
  <si>
    <t>ASSINATURA REPRESENTANTE LEGAL</t>
  </si>
  <si>
    <t>Posto de Serviço - Servente Diurno 44h – CSO - 2a. a sábado</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</si>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</sst>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R$-416]\ #,##0.00\ ;\-[$R$-416]\ #,##0.00\ ;[$R$-416]&quot; -&quot;00\ ;@\ "/>
    <numFmt numFmtId="165" formatCode="_-* #,##0.00_-;\-* #,##0.00_-;_-* \-??_-;_-@_-"/>
    <numFmt numFmtId="166" formatCode="_(* #,##0.00_);_(* \(#,##0.00\);_(* \-??_);_(@_)"/>
    <numFmt numFmtId="167" formatCode="d/m/yyyy"/>
    <numFmt numFmtId="168" formatCode="#,##0.00\ ;#,##0.00\ ;\-#\ ;@\ "/>
    <numFmt numFmtId="169" formatCode="[$R$-416]\ #,##0.00;[Red]\-[$R$-416]\ #,##0.00"/>
    <numFmt numFmtId="170" formatCode="[$R$-416]\ #,##0.00;[Red][$R$-416]\ #,##0.00"/>
    <numFmt numFmtId="171" formatCode="[$R$-416]\ #,##0.00"/>
    <numFmt numFmtId="172" formatCode="_-&quot;R$ &quot;* #,##0.00_-;&quot;-R$ &quot;* #,##0.00_-;_-&quot;R$ &quot;* \-??_-;_-@_-"/>
    <numFmt numFmtId="173" formatCode="&quot;R$&quot;\ #,##0.00"/>
    <numFmt numFmtId="174" formatCode="[$R$-416]\ #,##0.00;\-[$R$-416]\ #,##0.00"/>
  </numFmts>
  <fonts count="47">
    <font>
      <sz val="11"/>
      <color rgb="FF000000"/>
      <name val="Calibri"/>
      <family val="2"/>
      <charset val="1"/>
    </font>
    <font>
      <sz val="10"/>
      <color rgb="FFFFFFFF"/>
      <name val="Arial"/>
      <family val="2"/>
      <charset val="1"/>
    </font>
    <font>
      <b/>
      <sz val="10"/>
      <color rgb="FF000000"/>
      <name val="Arial"/>
      <family val="2"/>
      <charset val="1"/>
    </font>
    <font>
      <sz val="10"/>
      <color rgb="FFCC0000"/>
      <name val="Arial"/>
      <family val="2"/>
      <charset val="1"/>
    </font>
    <font>
      <b/>
      <sz val="10"/>
      <color rgb="FFFFFFFF"/>
      <name val="Arial"/>
      <family val="2"/>
      <charset val="1"/>
    </font>
    <font>
      <i/>
      <sz val="10"/>
      <color rgb="FF808080"/>
      <name val="Arial"/>
      <family val="2"/>
      <charset val="1"/>
    </font>
    <font>
      <sz val="10"/>
      <color rgb="FF006600"/>
      <name val="Arial"/>
      <family val="2"/>
      <charset val="1"/>
    </font>
    <font>
      <sz val="18"/>
      <color rgb="FF000000"/>
      <name val="Arial"/>
      <family val="2"/>
      <charset val="1"/>
    </font>
    <font>
      <sz val="12"/>
      <color rgb="FF000000"/>
      <name val="Arial"/>
      <family val="2"/>
      <charset val="1"/>
    </font>
    <font>
      <b/>
      <sz val="24"/>
      <color rgb="FF000000"/>
      <name val="Arial"/>
      <family val="2"/>
      <charset val="1"/>
    </font>
    <font>
      <u/>
      <sz val="10"/>
      <color rgb="FF0000EE"/>
      <name val="Arial"/>
      <family val="2"/>
      <charset val="1"/>
    </font>
    <font>
      <sz val="10"/>
      <color rgb="FF996600"/>
      <name val="Arial"/>
      <family val="2"/>
      <charset val="1"/>
    </font>
    <font>
      <sz val="11"/>
      <color rgb="FF000000"/>
      <name val="Arial"/>
      <family val="2"/>
      <charset val="1"/>
    </font>
    <font>
      <sz val="10"/>
      <color rgb="FF333333"/>
      <name val="Arial"/>
      <family val="2"/>
      <charset val="1"/>
    </font>
    <font>
      <b/>
      <sz val="14"/>
      <color rgb="FF000000"/>
      <name val="Calibri"/>
      <family val="2"/>
      <charset val="1"/>
    </font>
    <font>
      <b/>
      <sz val="18"/>
      <color rgb="FF000000"/>
      <name val="Calibri"/>
      <family val="2"/>
      <charset val="1"/>
    </font>
    <font>
      <b/>
      <sz val="10"/>
      <color rgb="FF000000"/>
      <name val="Calibri"/>
      <family val="2"/>
      <charset val="1"/>
    </font>
    <font>
      <b/>
      <sz val="12"/>
      <color rgb="FF000000"/>
      <name val="Calibri"/>
      <family val="2"/>
      <charset val="1"/>
    </font>
    <font>
      <b/>
      <sz val="11"/>
      <color rgb="FF000000"/>
      <name val="Calibri"/>
      <family val="2"/>
      <charset val="1"/>
    </font>
    <font>
      <sz val="11"/>
      <color rgb="FFFF0000"/>
      <name val="Calibri"/>
      <family val="2"/>
      <charset val="1"/>
    </font>
    <font>
      <b/>
      <sz val="8"/>
      <color rgb="FF000000"/>
      <name val="Calibri"/>
      <family val="2"/>
      <charset val="1"/>
    </font>
    <font>
      <sz val="8"/>
      <color rgb="FF000000"/>
      <name val="Calibri"/>
      <family val="2"/>
      <charset val="1"/>
    </font>
    <font>
      <sz val="12"/>
      <color rgb="FF000000"/>
      <name val="Calibri"/>
      <family val="2"/>
      <charset val="1"/>
    </font>
    <font>
      <b/>
      <sz val="16"/>
      <color rgb="FF000000"/>
      <name val="Arial"/>
      <family val="2"/>
      <charset val="1"/>
    </font>
    <font>
      <b/>
      <sz val="11"/>
      <color rgb="FF000000"/>
      <name val="Arial"/>
      <family val="2"/>
      <charset val="1"/>
    </font>
    <font>
      <b/>
      <sz val="14"/>
      <name val="Calibri"/>
      <family val="2"/>
      <charset val="1"/>
    </font>
    <font>
      <b/>
      <sz val="12"/>
      <name val="Arial"/>
      <family val="2"/>
      <charset val="1"/>
    </font>
    <font>
      <b/>
      <sz val="12"/>
      <color rgb="FF000000"/>
      <name val="Arial"/>
      <family val="2"/>
      <charset val="1"/>
    </font>
    <font>
      <b/>
      <sz val="8"/>
      <color rgb="FF000000"/>
      <name val="Arial"/>
      <family val="2"/>
      <charset val="1"/>
    </font>
    <font>
      <sz val="8"/>
      <color rgb="FF000000"/>
      <name val="Arial"/>
      <family val="2"/>
      <charset val="1"/>
    </font>
    <font>
      <sz val="10"/>
      <name val="Arial"/>
      <family val="2"/>
      <charset val="1"/>
    </font>
    <font>
      <sz val="8"/>
      <name val="Arial"/>
      <family val="2"/>
      <charset val="1"/>
    </font>
    <font>
      <b/>
      <sz val="10"/>
      <name val="Arial"/>
      <family val="2"/>
      <charset val="1"/>
    </font>
    <font>
      <b/>
      <sz val="14"/>
      <color rgb="FF000000"/>
      <name val="Arial"/>
      <family val="2"/>
      <charset val="1"/>
    </font>
    <font>
      <sz val="10"/>
      <name val="Arial"/>
      <family val="2"/>
    </font>
    <font>
      <b/>
      <sz val="9"/>
      <color rgb="FF000000"/>
      <name val="Calibri"/>
      <family val="2"/>
      <charset val="1"/>
    </font>
    <font>
      <sz val="10"/>
      <color rgb="FF000000"/>
      <name val="Calibri"/>
      <family val="2"/>
      <charset val="1"/>
    </font>
    <font>
      <sz val="10"/>
      <color rgb="FF1F497D"/>
      <name val="Calibri"/>
      <family val="2"/>
      <charset val="1"/>
    </font>
    <font>
      <b/>
      <sz val="8"/>
      <color rgb="FFA6A6A6"/>
      <name val="Calibri"/>
      <family val="2"/>
      <charset val="1"/>
    </font>
    <font>
      <b/>
      <sz val="8"/>
      <color rgb="FFFFFFFF"/>
      <name val="Calibri"/>
      <family val="2"/>
      <charset val="1"/>
    </font>
    <font>
      <sz val="11"/>
      <color rgb="FFFFFFFF"/>
      <name val="Calibri"/>
      <family val="2"/>
      <charset val="1"/>
    </font>
    <font>
      <sz val="11"/>
      <color rgb="FF000000"/>
      <name val="Arial1"/>
      <charset val="1"/>
    </font>
    <font>
      <sz val="10"/>
      <color rgb="FF000000"/>
      <name val="Arial"/>
      <family val="2"/>
      <charset val="1"/>
    </font>
    <font>
      <b/>
      <sz val="22"/>
      <color rgb="FF000000"/>
      <name val="Calibri"/>
      <family val="2"/>
      <charset val="1"/>
    </font>
    <font>
      <sz val="11"/>
      <color rgb="FF000000"/>
      <name val="Calibri"/>
      <family val="2"/>
      <charset val="1"/>
    </font>
    <font>
      <b/>
      <sz val="8"/>
      <color rgb="FF000000"/>
      <name val="Arial"/>
      <family val="2"/>
    </font>
    <font>
      <sz val="12"/>
      <color theme="1"/>
      <name val="Arial"/>
      <family val="2"/>
      <charset val="1"/>
    </font>
  </fonts>
  <fills count="29">
    <fill>
      <patternFill patternType="none"/>
    </fill>
    <fill>
      <patternFill patternType="gray125"/>
    </fill>
    <fill>
      <patternFill patternType="solid">
        <fgColor rgb="FF000000"/>
        <bgColor rgb="FF003300"/>
      </patternFill>
    </fill>
    <fill>
      <patternFill patternType="solid">
        <fgColor rgb="FF808080"/>
        <bgColor rgb="FF666699"/>
      </patternFill>
    </fill>
    <fill>
      <patternFill patternType="solid">
        <fgColor rgb="FFDDDDDD"/>
        <bgColor rgb="FFD9D9D9"/>
      </patternFill>
    </fill>
    <fill>
      <patternFill patternType="solid">
        <fgColor rgb="FFFFCCCC"/>
        <bgColor rgb="FFE6B9B8"/>
      </patternFill>
    </fill>
    <fill>
      <patternFill patternType="solid">
        <fgColor rgb="FFCC0000"/>
        <bgColor rgb="FFFF0000"/>
      </patternFill>
    </fill>
    <fill>
      <patternFill patternType="solid">
        <fgColor rgb="FFCCFFCC"/>
        <bgColor rgb="FFD7E4BD"/>
      </patternFill>
    </fill>
    <fill>
      <patternFill patternType="solid">
        <fgColor rgb="FFFFFFCC"/>
        <bgColor rgb="FFFFFFFF"/>
      </patternFill>
    </fill>
    <fill>
      <patternFill patternType="solid">
        <fgColor rgb="FFFFFF00"/>
        <bgColor rgb="FFFFC000"/>
      </patternFill>
    </fill>
    <fill>
      <patternFill patternType="solid">
        <fgColor rgb="FFD7E4BD"/>
        <bgColor rgb="FFDDDDDD"/>
      </patternFill>
    </fill>
    <fill>
      <patternFill patternType="solid">
        <fgColor rgb="FFDCE6F2"/>
        <bgColor rgb="FFDDDDDD"/>
      </patternFill>
    </fill>
    <fill>
      <patternFill patternType="solid">
        <fgColor rgb="FFFFC000"/>
        <bgColor rgb="FFFFFF00"/>
      </patternFill>
    </fill>
    <fill>
      <patternFill patternType="solid">
        <fgColor rgb="FF92D050"/>
        <bgColor rgb="FFC4BD97"/>
      </patternFill>
    </fill>
    <fill>
      <patternFill patternType="solid">
        <fgColor rgb="FFE6B9B8"/>
        <bgColor rgb="FFCCC1DA"/>
      </patternFill>
    </fill>
    <fill>
      <patternFill patternType="solid">
        <fgColor rgb="FF00B0F0"/>
        <bgColor rgb="FF008080"/>
      </patternFill>
    </fill>
    <fill>
      <patternFill patternType="solid">
        <fgColor rgb="FF8EB4E3"/>
        <bgColor rgb="FF95B3D7"/>
      </patternFill>
    </fill>
    <fill>
      <patternFill patternType="solid">
        <fgColor rgb="FFC4BD97"/>
        <bgColor rgb="FFCCCCCC"/>
      </patternFill>
    </fill>
    <fill>
      <patternFill patternType="solid">
        <fgColor rgb="FFD99694"/>
        <bgColor rgb="FFE6B9B8"/>
      </patternFill>
    </fill>
    <fill>
      <patternFill patternType="solid">
        <fgColor rgb="FFB7DEE8"/>
        <bgColor rgb="FFB9CDE5"/>
      </patternFill>
    </fill>
    <fill>
      <patternFill patternType="solid">
        <fgColor rgb="FFCCC1DA"/>
        <bgColor rgb="FFCCCCCC"/>
      </patternFill>
    </fill>
    <fill>
      <patternFill patternType="solid">
        <fgColor rgb="FFCCCCCC"/>
        <bgColor rgb="FFCCC1DA"/>
      </patternFill>
    </fill>
    <fill>
      <patternFill patternType="solid">
        <fgColor rgb="FFFFFFFF"/>
        <bgColor rgb="FFFFFFCC"/>
      </patternFill>
    </fill>
    <fill>
      <patternFill patternType="solid">
        <fgColor rgb="FF95B3D7"/>
        <bgColor rgb="FF8EB4E3"/>
      </patternFill>
    </fill>
    <fill>
      <patternFill patternType="solid">
        <fgColor rgb="FFB9CDE5"/>
        <bgColor rgb="FFB7DEE8"/>
      </patternFill>
    </fill>
    <fill>
      <patternFill patternType="solid">
        <fgColor theme="0" tint="-0.14999847407452621"/>
        <bgColor rgb="FFDDDDDD"/>
      </patternFill>
    </fill>
    <fill>
      <patternFill patternType="solid">
        <fgColor theme="0"/>
        <bgColor rgb="FFDDDDDD"/>
      </patternFill>
    </fill>
    <fill>
      <patternFill patternType="solid">
        <fgColor theme="0" tint="-0.14999847407452621"/>
        <bgColor indexed="64"/>
      </patternFill>
    </fill>
    <fill>
      <patternFill patternType="solid">
        <fgColor theme="0"/>
        <bgColor indexed="64"/>
      </patternFill>
    </fill>
  </fills>
  <borders count="50">
    <border>
      <left/>
      <right/>
      <top/>
      <bottom/>
      <diagonal/>
    </border>
    <border>
      <left style="thin">
        <color rgb="FF808080"/>
      </left>
      <right style="thin">
        <color rgb="FF808080"/>
      </right>
      <top style="thin">
        <color rgb="FF808080"/>
      </top>
      <bottom style="thin">
        <color rgb="FF808080"/>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right/>
      <top/>
      <bottom style="medium">
        <color auto="1"/>
      </bottom>
      <diagonal/>
    </border>
    <border>
      <left/>
      <right style="thin">
        <color auto="1"/>
      </right>
      <top style="thin">
        <color auto="1"/>
      </top>
      <bottom style="thin">
        <color auto="1"/>
      </bottom>
      <diagonal/>
    </border>
    <border>
      <left/>
      <right/>
      <top style="thin">
        <color auto="1"/>
      </top>
      <bottom style="medium">
        <color auto="1"/>
      </bottom>
      <diagonal/>
    </border>
    <border>
      <left/>
      <right style="thin">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style="medium">
        <color auto="1"/>
      </bottom>
      <diagonal/>
    </border>
  </borders>
  <cellStyleXfs count="23">
    <xf numFmtId="0" fontId="0" fillId="0" borderId="0"/>
    <xf numFmtId="165" fontId="44" fillId="0" borderId="0" applyBorder="0" applyProtection="0"/>
    <xf numFmtId="172" fontId="44" fillId="0" borderId="0" applyBorder="0" applyProtection="0"/>
    <xf numFmtId="0" fontId="1" fillId="2" borderId="0" applyBorder="0" applyProtection="0"/>
    <xf numFmtId="0" fontId="1" fillId="3" borderId="0" applyBorder="0" applyProtection="0"/>
    <xf numFmtId="0" fontId="2" fillId="4" borderId="0" applyBorder="0" applyProtection="0"/>
    <xf numFmtId="0" fontId="2" fillId="0"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0" borderId="0" applyBorder="0" applyProtection="0"/>
    <xf numFmtId="164" fontId="44" fillId="0" borderId="0" applyBorder="0" applyProtection="0"/>
    <xf numFmtId="0" fontId="11" fillId="8" borderId="0" applyBorder="0" applyProtection="0"/>
    <xf numFmtId="0" fontId="12" fillId="0" borderId="0"/>
    <xf numFmtId="0" fontId="13" fillId="8" borderId="1" applyProtection="0"/>
    <xf numFmtId="0" fontId="44" fillId="0" borderId="0" applyBorder="0" applyProtection="0"/>
    <xf numFmtId="0" fontId="44" fillId="0" borderId="0" applyBorder="0" applyProtection="0"/>
    <xf numFmtId="0" fontId="3" fillId="0" borderId="0" applyBorder="0" applyProtection="0"/>
    <xf numFmtId="168" fontId="44" fillId="0" borderId="0" applyBorder="0" applyProtection="0"/>
  </cellStyleXfs>
  <cellXfs count="423">
    <xf numFmtId="0" fontId="0" fillId="0" borderId="0" xfId="0"/>
    <xf numFmtId="0" fontId="24" fillId="10" borderId="6" xfId="0" applyFont="1" applyFill="1" applyBorder="1" applyAlignment="1">
      <alignment horizontal="center"/>
    </xf>
    <xf numFmtId="0" fontId="12" fillId="0" borderId="4" xfId="0" applyFont="1" applyBorder="1" applyAlignment="1">
      <alignment horizontal="center"/>
    </xf>
    <xf numFmtId="0" fontId="12" fillId="0" borderId="3" xfId="0" applyFont="1" applyBorder="1" applyAlignment="1">
      <alignment horizontal="center"/>
    </xf>
    <xf numFmtId="0" fontId="14" fillId="0" borderId="3" xfId="0" applyFont="1" applyBorder="1" applyAlignment="1">
      <alignment horizontal="center"/>
    </xf>
    <xf numFmtId="165" fontId="44" fillId="0" borderId="0" xfId="1" applyBorder="1" applyAlignment="1" applyProtection="1">
      <alignment horizontal="center"/>
    </xf>
    <xf numFmtId="165" fontId="44" fillId="0" borderId="0" xfId="1" applyBorder="1" applyProtection="1"/>
    <xf numFmtId="0" fontId="0" fillId="0" borderId="0" xfId="0" applyAlignment="1">
      <alignment horizontal="center"/>
    </xf>
    <xf numFmtId="0" fontId="16" fillId="0" borderId="3" xfId="0" applyFont="1" applyBorder="1" applyAlignment="1">
      <alignment horizontal="center"/>
    </xf>
    <xf numFmtId="0" fontId="16" fillId="0" borderId="3" xfId="0" applyFont="1" applyBorder="1" applyAlignment="1">
      <alignment horizontal="center" vertical="center" wrapText="1"/>
    </xf>
    <xf numFmtId="165" fontId="16" fillId="0" borderId="3" xfId="1" applyFont="1" applyBorder="1" applyAlignment="1" applyProtection="1">
      <alignment horizontal="center" wrapText="1"/>
    </xf>
    <xf numFmtId="165" fontId="16" fillId="0" borderId="3" xfId="1" applyFont="1" applyBorder="1" applyAlignment="1" applyProtection="1">
      <alignment horizontal="center" vertical="center" wrapText="1"/>
    </xf>
    <xf numFmtId="0" fontId="0" fillId="0" borderId="3" xfId="0" applyBorder="1" applyAlignment="1">
      <alignment horizontal="center"/>
    </xf>
    <xf numFmtId="165" fontId="44" fillId="0" borderId="3" xfId="1" applyBorder="1" applyAlignment="1" applyProtection="1">
      <alignment horizontal="center"/>
    </xf>
    <xf numFmtId="0" fontId="0" fillId="0" borderId="3" xfId="0" applyBorder="1"/>
    <xf numFmtId="165" fontId="44" fillId="0" borderId="3" xfId="1" applyBorder="1" applyProtection="1"/>
    <xf numFmtId="165" fontId="44" fillId="0" borderId="2" xfId="1" applyBorder="1" applyProtection="1"/>
    <xf numFmtId="0" fontId="17" fillId="0" borderId="3" xfId="0" applyFont="1" applyBorder="1"/>
    <xf numFmtId="165" fontId="17" fillId="0" borderId="3" xfId="1" applyFont="1" applyBorder="1" applyAlignment="1" applyProtection="1">
      <alignment horizontal="center"/>
    </xf>
    <xf numFmtId="165" fontId="17" fillId="0" borderId="3" xfId="1" applyFont="1" applyBorder="1" applyProtection="1"/>
    <xf numFmtId="0" fontId="18" fillId="0" borderId="3" xfId="0" applyFont="1" applyBorder="1"/>
    <xf numFmtId="165" fontId="19" fillId="0" borderId="3" xfId="1" applyFont="1" applyBorder="1" applyProtection="1"/>
    <xf numFmtId="0" fontId="17" fillId="0" borderId="3" xfId="0" applyFont="1" applyBorder="1" applyAlignment="1">
      <alignment horizontal="center"/>
    </xf>
    <xf numFmtId="0" fontId="18" fillId="0" borderId="3" xfId="0" applyFont="1" applyBorder="1" applyAlignment="1">
      <alignment horizontal="center"/>
    </xf>
    <xf numFmtId="165" fontId="18" fillId="0" borderId="3" xfId="1" applyFont="1" applyBorder="1" applyAlignment="1" applyProtection="1">
      <alignment horizontal="center"/>
    </xf>
    <xf numFmtId="165" fontId="20" fillId="0" borderId="3" xfId="1" applyFont="1" applyBorder="1" applyAlignment="1" applyProtection="1">
      <alignment horizontal="center"/>
    </xf>
    <xf numFmtId="165" fontId="18" fillId="0" borderId="3" xfId="1" applyFont="1" applyBorder="1" applyProtection="1"/>
    <xf numFmtId="0" fontId="0" fillId="0" borderId="4" xfId="0" applyBorder="1"/>
    <xf numFmtId="165" fontId="44" fillId="0" borderId="4" xfId="1" applyBorder="1" applyAlignment="1" applyProtection="1">
      <alignment horizontal="center"/>
    </xf>
    <xf numFmtId="165" fontId="44" fillId="0" borderId="4" xfId="1" applyBorder="1" applyProtection="1"/>
    <xf numFmtId="0" fontId="0" fillId="0" borderId="5" xfId="0" applyBorder="1"/>
    <xf numFmtId="0" fontId="0" fillId="0" borderId="6" xfId="0" applyBorder="1"/>
    <xf numFmtId="0" fontId="0" fillId="0" borderId="6" xfId="0" applyBorder="1" applyAlignment="1">
      <alignment horizontal="center"/>
    </xf>
    <xf numFmtId="165" fontId="44" fillId="0" borderId="3" xfId="1" applyBorder="1" applyAlignment="1" applyProtection="1">
      <alignment horizontal="center" vertical="center" wrapText="1"/>
    </xf>
    <xf numFmtId="0" fontId="0" fillId="0" borderId="3" xfId="0" applyBorder="1" applyAlignment="1">
      <alignment horizontal="center" vertical="center" wrapText="1"/>
    </xf>
    <xf numFmtId="165" fontId="44" fillId="0" borderId="3" xfId="1" applyBorder="1" applyAlignment="1" applyProtection="1">
      <alignment horizontal="right"/>
    </xf>
    <xf numFmtId="165" fontId="0" fillId="0" borderId="0" xfId="0" applyNumberFormat="1"/>
    <xf numFmtId="165" fontId="18" fillId="0" borderId="3" xfId="0" applyNumberFormat="1" applyFont="1" applyBorder="1"/>
    <xf numFmtId="0" fontId="18" fillId="0" borderId="0" xfId="0" applyFont="1"/>
    <xf numFmtId="165" fontId="18" fillId="0" borderId="0" xfId="0" applyNumberFormat="1" applyFont="1"/>
    <xf numFmtId="165" fontId="20" fillId="0" borderId="3" xfId="1" applyFont="1" applyBorder="1" applyProtection="1"/>
    <xf numFmtId="0" fontId="17" fillId="0" borderId="0" xfId="0" applyFont="1"/>
    <xf numFmtId="165" fontId="17" fillId="0" borderId="3" xfId="0" applyNumberFormat="1" applyFont="1" applyBorder="1"/>
    <xf numFmtId="165" fontId="21" fillId="0" borderId="3" xfId="1" applyFont="1" applyBorder="1" applyAlignment="1" applyProtection="1">
      <alignment horizontal="center"/>
    </xf>
    <xf numFmtId="165" fontId="0" fillId="0" borderId="3" xfId="0" applyNumberFormat="1" applyBorder="1"/>
    <xf numFmtId="0" fontId="22" fillId="0" borderId="3" xfId="0" applyFont="1" applyBorder="1"/>
    <xf numFmtId="0" fontId="22" fillId="0" borderId="3" xfId="0" applyFont="1" applyBorder="1" applyAlignment="1">
      <alignment horizontal="center"/>
    </xf>
    <xf numFmtId="165" fontId="22" fillId="0" borderId="3" xfId="1" applyFont="1" applyBorder="1" applyProtection="1"/>
    <xf numFmtId="0" fontId="22" fillId="0" borderId="0" xfId="0" applyFont="1"/>
    <xf numFmtId="165" fontId="44" fillId="0" borderId="5" xfId="1" applyBorder="1" applyAlignment="1" applyProtection="1">
      <alignment horizontal="center"/>
    </xf>
    <xf numFmtId="0" fontId="0" fillId="0" borderId="7" xfId="0" applyBorder="1"/>
    <xf numFmtId="0" fontId="0" fillId="0" borderId="8" xfId="0" applyBorder="1" applyAlignment="1">
      <alignment horizontal="center"/>
    </xf>
    <xf numFmtId="165" fontId="44" fillId="0" borderId="9" xfId="1" applyBorder="1" applyAlignment="1" applyProtection="1">
      <alignment horizontal="right"/>
    </xf>
    <xf numFmtId="165" fontId="44" fillId="0" borderId="9" xfId="1" applyBorder="1" applyAlignment="1" applyProtection="1">
      <alignment horizontal="center"/>
    </xf>
    <xf numFmtId="0" fontId="0" fillId="0" borderId="10" xfId="0" applyBorder="1"/>
    <xf numFmtId="0" fontId="0" fillId="0" borderId="11" xfId="0" applyBorder="1" applyAlignment="1">
      <alignment horizontal="center"/>
    </xf>
    <xf numFmtId="0" fontId="24" fillId="0" borderId="0" xfId="0" applyFont="1"/>
    <xf numFmtId="166" fontId="26" fillId="0" borderId="16" xfId="1" applyNumberFormat="1" applyFont="1" applyBorder="1" applyAlignment="1" applyProtection="1">
      <alignment horizontal="center" vertical="center" wrapText="1"/>
    </xf>
    <xf numFmtId="166" fontId="26" fillId="0" borderId="17" xfId="1" applyNumberFormat="1" applyFont="1" applyBorder="1" applyAlignment="1" applyProtection="1">
      <alignment vertical="center" wrapText="1"/>
    </xf>
    <xf numFmtId="0" fontId="12" fillId="0" borderId="3" xfId="0" applyFont="1" applyBorder="1"/>
    <xf numFmtId="0" fontId="12" fillId="0" borderId="0" xfId="0" applyFont="1"/>
    <xf numFmtId="0" fontId="12" fillId="0" borderId="4" xfId="0" applyFont="1" applyBorder="1"/>
    <xf numFmtId="0" fontId="12" fillId="12" borderId="3" xfId="0" applyFont="1" applyFill="1" applyBorder="1" applyAlignment="1">
      <alignment horizontal="center" vertical="center" wrapText="1"/>
    </xf>
    <xf numFmtId="0" fontId="24" fillId="12" borderId="3" xfId="0" applyFont="1" applyFill="1" applyBorder="1" applyAlignment="1">
      <alignment horizontal="center" vertical="center" wrapText="1"/>
    </xf>
    <xf numFmtId="0" fontId="28" fillId="13" borderId="3" xfId="0" applyFont="1" applyFill="1" applyBorder="1" applyAlignment="1">
      <alignment horizontal="center" vertical="center" wrapText="1"/>
    </xf>
    <xf numFmtId="0" fontId="28" fillId="14" borderId="3" xfId="0" applyFont="1" applyFill="1" applyBorder="1" applyAlignment="1">
      <alignment horizontal="center" vertical="center" wrapText="1"/>
    </xf>
    <xf numFmtId="0" fontId="28" fillId="15" borderId="3"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28" fillId="17" borderId="3" xfId="0" applyFont="1" applyFill="1" applyBorder="1" applyAlignment="1">
      <alignment horizontal="center" vertical="center" wrapText="1"/>
    </xf>
    <xf numFmtId="0" fontId="28" fillId="18" borderId="3" xfId="0" applyFont="1" applyFill="1" applyBorder="1" applyAlignment="1">
      <alignment horizontal="center" vertical="center" wrapText="1"/>
    </xf>
    <xf numFmtId="0" fontId="28" fillId="19" borderId="3" xfId="0" applyFont="1" applyFill="1" applyBorder="1" applyAlignment="1">
      <alignment horizontal="center" vertical="center" wrapText="1"/>
    </xf>
    <xf numFmtId="0" fontId="28" fillId="20" borderId="3" xfId="0" applyFont="1" applyFill="1" applyBorder="1" applyAlignment="1">
      <alignment horizontal="center" vertical="center" wrapText="1"/>
    </xf>
    <xf numFmtId="0" fontId="28" fillId="9" borderId="3" xfId="0" applyFont="1" applyFill="1" applyBorder="1" applyAlignment="1">
      <alignment horizontal="center" vertical="center" wrapText="1"/>
    </xf>
    <xf numFmtId="0" fontId="29" fillId="12" borderId="3" xfId="0" applyFont="1" applyFill="1" applyBorder="1" applyAlignment="1">
      <alignment horizontal="center" vertical="center" wrapText="1"/>
    </xf>
    <xf numFmtId="4" fontId="18" fillId="9" borderId="3" xfId="0" applyNumberFormat="1" applyFont="1" applyFill="1" applyBorder="1" applyAlignment="1">
      <alignment vertical="center"/>
    </xf>
    <xf numFmtId="0" fontId="29" fillId="0" borderId="3" xfId="0" applyFont="1" applyBorder="1" applyAlignment="1">
      <alignment horizontal="center" vertical="center" wrapText="1"/>
    </xf>
    <xf numFmtId="167" fontId="28" fillId="0" borderId="3" xfId="0" applyNumberFormat="1" applyFont="1" applyBorder="1" applyAlignment="1">
      <alignment horizontal="center"/>
    </xf>
    <xf numFmtId="0" fontId="12" fillId="11" borderId="6" xfId="0" applyFont="1" applyFill="1" applyBorder="1" applyAlignment="1">
      <alignment horizontal="center"/>
    </xf>
    <xf numFmtId="165" fontId="12" fillId="0" borderId="3" xfId="1" applyFont="1" applyBorder="1" applyProtection="1"/>
    <xf numFmtId="165" fontId="24" fillId="9" borderId="3" xfId="1" applyFont="1" applyFill="1" applyBorder="1" applyProtection="1"/>
    <xf numFmtId="165" fontId="24" fillId="0" borderId="3" xfId="1" applyFont="1" applyBorder="1" applyProtection="1"/>
    <xf numFmtId="0" fontId="24" fillId="11" borderId="2" xfId="0" applyFont="1" applyFill="1" applyBorder="1" applyAlignment="1">
      <alignment horizontal="left"/>
    </xf>
    <xf numFmtId="0" fontId="24" fillId="11" borderId="18" xfId="0" applyFont="1" applyFill="1" applyBorder="1" applyAlignment="1">
      <alignment horizontal="left"/>
    </xf>
    <xf numFmtId="0" fontId="12" fillId="0" borderId="3" xfId="0" applyFont="1" applyBorder="1" applyProtection="1">
      <protection locked="0"/>
    </xf>
    <xf numFmtId="0" fontId="12" fillId="0" borderId="2" xfId="0" applyFont="1" applyBorder="1" applyAlignment="1">
      <alignment horizontal="center"/>
    </xf>
    <xf numFmtId="2" fontId="24" fillId="9" borderId="3" xfId="0" applyNumberFormat="1" applyFont="1" applyFill="1" applyBorder="1" applyProtection="1">
      <protection locked="0"/>
    </xf>
    <xf numFmtId="165" fontId="24" fillId="9" borderId="3" xfId="1" applyFont="1" applyFill="1" applyBorder="1" applyProtection="1">
      <protection locked="0"/>
    </xf>
    <xf numFmtId="0" fontId="12" fillId="21" borderId="3" xfId="0" applyFont="1" applyFill="1" applyBorder="1" applyProtection="1">
      <protection locked="0"/>
    </xf>
    <xf numFmtId="165" fontId="12" fillId="0" borderId="3" xfId="0" applyNumberFormat="1" applyFont="1" applyBorder="1"/>
    <xf numFmtId="0" fontId="30" fillId="22" borderId="3" xfId="0" applyFont="1" applyFill="1" applyBorder="1"/>
    <xf numFmtId="166" fontId="31" fillId="22" borderId="3" xfId="1" applyNumberFormat="1" applyFont="1" applyFill="1" applyBorder="1" applyProtection="1"/>
    <xf numFmtId="10" fontId="12" fillId="21" borderId="3" xfId="0" applyNumberFormat="1" applyFont="1" applyFill="1" applyBorder="1" applyProtection="1">
      <protection locked="0"/>
    </xf>
    <xf numFmtId="166" fontId="12" fillId="22" borderId="3" xfId="1" applyNumberFormat="1" applyFont="1" applyFill="1" applyBorder="1" applyProtection="1"/>
    <xf numFmtId="10" fontId="24" fillId="22" borderId="20" xfId="0" applyNumberFormat="1" applyFont="1" applyFill="1" applyBorder="1"/>
    <xf numFmtId="166" fontId="24" fillId="22" borderId="21" xfId="1" applyNumberFormat="1" applyFont="1" applyFill="1" applyBorder="1" applyProtection="1"/>
    <xf numFmtId="0" fontId="30" fillId="22" borderId="0" xfId="0" applyFont="1" applyFill="1"/>
    <xf numFmtId="166" fontId="12" fillId="22" borderId="0" xfId="1" applyNumberFormat="1" applyFont="1" applyFill="1" applyBorder="1" applyProtection="1"/>
    <xf numFmtId="0" fontId="12" fillId="22" borderId="0" xfId="0" applyFont="1" applyFill="1"/>
    <xf numFmtId="10" fontId="30" fillId="21" borderId="3" xfId="0" applyNumberFormat="1" applyFont="1" applyFill="1" applyBorder="1" applyAlignment="1" applyProtection="1">
      <alignment horizontal="right"/>
      <protection locked="0"/>
    </xf>
    <xf numFmtId="10" fontId="24" fillId="22" borderId="3" xfId="0" applyNumberFormat="1" applyFont="1" applyFill="1" applyBorder="1"/>
    <xf numFmtId="166" fontId="24" fillId="22" borderId="3" xfId="1" applyNumberFormat="1" applyFont="1" applyFill="1" applyBorder="1" applyProtection="1"/>
    <xf numFmtId="0" fontId="32" fillId="22" borderId="4" xfId="0" applyFont="1" applyFill="1" applyBorder="1"/>
    <xf numFmtId="166" fontId="30" fillId="22" borderId="4" xfId="1" applyNumberFormat="1" applyFont="1" applyFill="1" applyBorder="1" applyProtection="1"/>
    <xf numFmtId="0" fontId="12" fillId="22" borderId="4" xfId="0" applyFont="1" applyFill="1" applyBorder="1"/>
    <xf numFmtId="166" fontId="12" fillId="22" borderId="4" xfId="1" applyNumberFormat="1" applyFont="1" applyFill="1" applyBorder="1" applyProtection="1"/>
    <xf numFmtId="0" fontId="32" fillId="22" borderId="3" xfId="0" applyFont="1" applyFill="1" applyBorder="1"/>
    <xf numFmtId="166" fontId="30" fillId="22" borderId="3" xfId="1" applyNumberFormat="1" applyFont="1" applyFill="1" applyBorder="1" applyProtection="1"/>
    <xf numFmtId="0" fontId="12" fillId="22" borderId="3" xfId="0" applyFont="1" applyFill="1" applyBorder="1"/>
    <xf numFmtId="0" fontId="32" fillId="11" borderId="2" xfId="0" applyFont="1" applyFill="1" applyBorder="1" applyAlignment="1">
      <alignment horizontal="left"/>
    </xf>
    <xf numFmtId="0" fontId="32" fillId="11" borderId="22" xfId="0" applyFont="1" applyFill="1" applyBorder="1" applyAlignment="1">
      <alignment horizontal="left"/>
    </xf>
    <xf numFmtId="0" fontId="12" fillId="11" borderId="3" xfId="0" applyFont="1" applyFill="1" applyBorder="1" applyAlignment="1">
      <alignment horizontal="left"/>
    </xf>
    <xf numFmtId="166" fontId="12" fillId="11" borderId="3" xfId="1" applyNumberFormat="1" applyFont="1" applyFill="1" applyBorder="1" applyAlignment="1" applyProtection="1">
      <alignment horizontal="left"/>
    </xf>
    <xf numFmtId="0" fontId="32" fillId="22" borderId="2" xfId="0" applyFont="1" applyFill="1" applyBorder="1"/>
    <xf numFmtId="166" fontId="31" fillId="22" borderId="22" xfId="1" applyNumberFormat="1" applyFont="1" applyFill="1" applyBorder="1" applyProtection="1"/>
    <xf numFmtId="10" fontId="12" fillId="22" borderId="3" xfId="0" applyNumberFormat="1" applyFont="1" applyFill="1" applyBorder="1"/>
    <xf numFmtId="10" fontId="12" fillId="22" borderId="24" xfId="0" applyNumberFormat="1" applyFont="1" applyFill="1" applyBorder="1"/>
    <xf numFmtId="0" fontId="24" fillId="10" borderId="2" xfId="0" applyFont="1" applyFill="1" applyBorder="1"/>
    <xf numFmtId="0" fontId="24" fillId="10" borderId="18" xfId="0" applyFont="1" applyFill="1" applyBorder="1"/>
    <xf numFmtId="0" fontId="24" fillId="22" borderId="2" xfId="0" applyFont="1" applyFill="1" applyBorder="1"/>
    <xf numFmtId="10" fontId="24" fillId="21" borderId="3" xfId="0" applyNumberFormat="1" applyFont="1" applyFill="1" applyBorder="1" applyProtection="1">
      <protection locked="0"/>
    </xf>
    <xf numFmtId="10" fontId="24" fillId="10" borderId="3" xfId="0" applyNumberFormat="1" applyFont="1" applyFill="1" applyBorder="1"/>
    <xf numFmtId="10" fontId="12" fillId="22" borderId="3" xfId="0" applyNumberFormat="1" applyFont="1" applyFill="1" applyBorder="1" applyAlignment="1">
      <alignment horizontal="center"/>
    </xf>
    <xf numFmtId="165" fontId="24" fillId="0" borderId="3" xfId="0" applyNumberFormat="1" applyFont="1" applyBorder="1"/>
    <xf numFmtId="0" fontId="24" fillId="10" borderId="3" xfId="0" applyFont="1" applyFill="1" applyBorder="1" applyAlignment="1">
      <alignment horizontal="center"/>
    </xf>
    <xf numFmtId="0" fontId="24" fillId="22" borderId="3" xfId="0" applyFont="1" applyFill="1" applyBorder="1" applyAlignment="1">
      <alignment horizontal="center"/>
    </xf>
    <xf numFmtId="10" fontId="24" fillId="22" borderId="3" xfId="0" applyNumberFormat="1" applyFont="1" applyFill="1" applyBorder="1" applyAlignment="1">
      <alignment horizontal="center"/>
    </xf>
    <xf numFmtId="165" fontId="12" fillId="10" borderId="3" xfId="1" applyFont="1" applyFill="1" applyBorder="1" applyAlignment="1" applyProtection="1">
      <alignment horizontal="center"/>
    </xf>
    <xf numFmtId="165" fontId="12" fillId="22" borderId="3" xfId="1" applyFont="1" applyFill="1" applyBorder="1" applyAlignment="1" applyProtection="1">
      <alignment horizontal="center"/>
    </xf>
    <xf numFmtId="165" fontId="12" fillId="22" borderId="4" xfId="1" applyFont="1" applyFill="1" applyBorder="1" applyAlignment="1" applyProtection="1">
      <alignment horizontal="center"/>
    </xf>
    <xf numFmtId="9" fontId="12" fillId="0" borderId="3" xfId="0" applyNumberFormat="1" applyFont="1" applyBorder="1"/>
    <xf numFmtId="166" fontId="12" fillId="0" borderId="3" xfId="0" applyNumberFormat="1" applyFont="1" applyBorder="1"/>
    <xf numFmtId="10" fontId="12" fillId="0" borderId="3" xfId="0" applyNumberFormat="1" applyFont="1" applyBorder="1"/>
    <xf numFmtId="0" fontId="24" fillId="0" borderId="3" xfId="0" applyFont="1" applyBorder="1"/>
    <xf numFmtId="10" fontId="12" fillId="0" borderId="0" xfId="0" applyNumberFormat="1" applyFont="1"/>
    <xf numFmtId="0" fontId="24" fillId="23" borderId="3" xfId="0" applyFont="1" applyFill="1" applyBorder="1"/>
    <xf numFmtId="10" fontId="24" fillId="23" borderId="3" xfId="0" applyNumberFormat="1" applyFont="1" applyFill="1" applyBorder="1"/>
    <xf numFmtId="165" fontId="24" fillId="23" borderId="3" xfId="0" applyNumberFormat="1" applyFont="1" applyFill="1" applyBorder="1"/>
    <xf numFmtId="0" fontId="24" fillId="10" borderId="3" xfId="0" applyFont="1" applyFill="1" applyBorder="1"/>
    <xf numFmtId="0" fontId="2" fillId="10" borderId="3" xfId="0" applyFont="1" applyFill="1" applyBorder="1"/>
    <xf numFmtId="165" fontId="24" fillId="10" borderId="3" xfId="0" applyNumberFormat="1" applyFont="1" applyFill="1" applyBorder="1"/>
    <xf numFmtId="0" fontId="24" fillId="24" borderId="3" xfId="0" applyFont="1" applyFill="1" applyBorder="1"/>
    <xf numFmtId="0" fontId="24" fillId="24" borderId="3" xfId="0" applyFont="1" applyFill="1" applyBorder="1" applyAlignment="1">
      <alignment horizontal="center"/>
    </xf>
    <xf numFmtId="4" fontId="24" fillId="0" borderId="0" xfId="0" applyNumberFormat="1" applyFont="1"/>
    <xf numFmtId="165" fontId="24" fillId="12" borderId="3" xfId="1" applyFont="1" applyFill="1" applyBorder="1" applyAlignment="1" applyProtection="1">
      <alignment horizontal="center" vertical="center" wrapText="1"/>
    </xf>
    <xf numFmtId="165" fontId="27" fillId="9" borderId="3" xfId="0" applyNumberFormat="1" applyFont="1" applyFill="1" applyBorder="1"/>
    <xf numFmtId="0" fontId="2" fillId="25" borderId="25" xfId="0" applyFont="1" applyFill="1" applyBorder="1" applyAlignment="1">
      <alignment horizontal="center" vertical="center" wrapText="1"/>
    </xf>
    <xf numFmtId="0" fontId="2" fillId="25" borderId="6" xfId="0" applyFont="1" applyFill="1" applyBorder="1" applyAlignment="1">
      <alignment horizontal="center" vertical="center" wrapText="1"/>
    </xf>
    <xf numFmtId="0" fontId="27" fillId="25" borderId="26"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165" fontId="8" fillId="0" borderId="3" xfId="0" applyNumberFormat="1" applyFont="1" applyBorder="1" applyAlignment="1">
      <alignment horizontal="center" vertical="center" wrapText="1"/>
    </xf>
    <xf numFmtId="165" fontId="0" fillId="0" borderId="9" xfId="0" applyNumberFormat="1" applyBorder="1"/>
    <xf numFmtId="0" fontId="8" fillId="25" borderId="13" xfId="0" applyFont="1" applyFill="1" applyBorder="1" applyAlignment="1">
      <alignment horizontal="center" vertical="center" wrapText="1"/>
    </xf>
    <xf numFmtId="0" fontId="8" fillId="25" borderId="3" xfId="0" applyFont="1" applyFill="1" applyBorder="1" applyAlignment="1">
      <alignment vertical="center" wrapText="1"/>
    </xf>
    <xf numFmtId="0" fontId="8" fillId="25" borderId="3" xfId="0" applyFont="1" applyFill="1" applyBorder="1" applyAlignment="1">
      <alignment horizontal="center" vertical="center" wrapText="1"/>
    </xf>
    <xf numFmtId="165" fontId="8" fillId="25" borderId="3" xfId="0" applyNumberFormat="1" applyFont="1" applyFill="1" applyBorder="1" applyAlignment="1">
      <alignment horizontal="center" vertical="center" wrapText="1"/>
    </xf>
    <xf numFmtId="165" fontId="0" fillId="25" borderId="9" xfId="0" applyNumberFormat="1" applyFill="1" applyBorder="1"/>
    <xf numFmtId="0" fontId="8" fillId="0" borderId="0" xfId="0" applyFont="1" applyAlignment="1">
      <alignment vertical="center" wrapText="1"/>
    </xf>
    <xf numFmtId="0" fontId="18" fillId="9" borderId="13" xfId="0" applyFont="1" applyFill="1" applyBorder="1"/>
    <xf numFmtId="0" fontId="27" fillId="9" borderId="3" xfId="0" applyFont="1" applyFill="1" applyBorder="1" applyAlignment="1">
      <alignment vertical="center" wrapText="1"/>
    </xf>
    <xf numFmtId="0" fontId="27" fillId="9" borderId="3" xfId="0" applyFont="1" applyFill="1" applyBorder="1" applyAlignment="1">
      <alignment horizontal="center" vertical="center" wrapText="1"/>
    </xf>
    <xf numFmtId="165" fontId="27" fillId="9" borderId="9" xfId="1" applyFont="1" applyFill="1" applyBorder="1" applyAlignment="1" applyProtection="1">
      <alignment horizontal="center" vertical="center" wrapText="1"/>
    </xf>
    <xf numFmtId="0" fontId="18" fillId="9" borderId="27" xfId="0" applyFont="1" applyFill="1" applyBorder="1"/>
    <xf numFmtId="0" fontId="27" fillId="9" borderId="10" xfId="0" applyFont="1" applyFill="1" applyBorder="1" applyAlignment="1">
      <alignment vertical="center" wrapText="1"/>
    </xf>
    <xf numFmtId="0" fontId="18" fillId="9" borderId="10" xfId="0" applyFont="1" applyFill="1" applyBorder="1"/>
    <xf numFmtId="0" fontId="27" fillId="9" borderId="10" xfId="0" applyFont="1" applyFill="1" applyBorder="1" applyAlignment="1">
      <alignment horizontal="center" vertical="center" wrapText="1"/>
    </xf>
    <xf numFmtId="165" fontId="27" fillId="9" borderId="11" xfId="1" applyFont="1" applyFill="1" applyBorder="1" applyAlignment="1" applyProtection="1">
      <alignment horizontal="center" vertical="center" wrapText="1"/>
    </xf>
    <xf numFmtId="0" fontId="0" fillId="0" borderId="30" xfId="0" applyBorder="1"/>
    <xf numFmtId="0" fontId="0" fillId="0" borderId="35" xfId="0" applyBorder="1"/>
    <xf numFmtId="0" fontId="0" fillId="0" borderId="29" xfId="0" applyBorder="1"/>
    <xf numFmtId="0" fontId="14" fillId="0" borderId="30" xfId="0" applyFont="1" applyBorder="1" applyAlignment="1">
      <alignment horizontal="center"/>
    </xf>
    <xf numFmtId="0" fontId="14" fillId="0" borderId="30" xfId="0" applyFont="1" applyBorder="1"/>
    <xf numFmtId="0" fontId="0" fillId="0" borderId="29" xfId="0" applyBorder="1" applyAlignment="1">
      <alignment horizontal="center"/>
    </xf>
    <xf numFmtId="0" fontId="0" fillId="0" borderId="12" xfId="0" applyBorder="1"/>
    <xf numFmtId="0" fontId="18" fillId="0" borderId="40" xfId="0" applyFont="1" applyBorder="1"/>
    <xf numFmtId="0" fontId="35" fillId="0" borderId="41" xfId="0" applyFont="1" applyBorder="1" applyAlignment="1">
      <alignment horizontal="center"/>
    </xf>
    <xf numFmtId="0" fontId="16" fillId="0" borderId="28" xfId="0" applyFont="1" applyBorder="1"/>
    <xf numFmtId="0" fontId="16" fillId="0" borderId="27" xfId="0" applyFont="1" applyBorder="1" applyAlignment="1">
      <alignment horizontal="center"/>
    </xf>
    <xf numFmtId="0" fontId="16" fillId="0" borderId="10" xfId="0" applyFont="1" applyBorder="1" applyAlignment="1">
      <alignment horizontal="center"/>
    </xf>
    <xf numFmtId="0" fontId="16" fillId="0" borderId="11" xfId="0" applyFont="1" applyBorder="1" applyAlignment="1">
      <alignment horizontal="center"/>
    </xf>
    <xf numFmtId="0" fontId="35" fillId="22" borderId="12" xfId="0" applyFont="1" applyFill="1" applyBorder="1" applyAlignment="1">
      <alignment horizontal="center"/>
    </xf>
    <xf numFmtId="0" fontId="0" fillId="0" borderId="42" xfId="0" applyBorder="1"/>
    <xf numFmtId="0" fontId="22" fillId="0" borderId="25" xfId="0" applyFont="1" applyBorder="1" applyAlignment="1">
      <alignment horizontal="center"/>
    </xf>
    <xf numFmtId="0" fontId="22" fillId="0" borderId="6" xfId="0" applyFont="1" applyBorder="1" applyAlignment="1">
      <alignment horizontal="center"/>
    </xf>
    <xf numFmtId="0" fontId="36" fillId="0" borderId="43" xfId="0" applyFont="1" applyBorder="1" applyAlignment="1">
      <alignment horizontal="center"/>
    </xf>
    <xf numFmtId="0" fontId="36" fillId="0" borderId="42" xfId="0" applyFont="1" applyBorder="1" applyAlignment="1">
      <alignment horizontal="center"/>
    </xf>
    <xf numFmtId="0" fontId="0" fillId="0" borderId="44" xfId="0" applyBorder="1"/>
    <xf numFmtId="0" fontId="0" fillId="0" borderId="26" xfId="0" applyBorder="1"/>
    <xf numFmtId="0" fontId="0" fillId="0" borderId="25" xfId="0" applyBorder="1"/>
    <xf numFmtId="0" fontId="0" fillId="0" borderId="38" xfId="0" applyBorder="1"/>
    <xf numFmtId="0" fontId="22" fillId="0" borderId="13" xfId="0" applyFont="1" applyBorder="1" applyAlignment="1">
      <alignment horizontal="center"/>
    </xf>
    <xf numFmtId="0" fontId="36" fillId="0" borderId="2" xfId="0" applyFont="1" applyBorder="1" applyAlignment="1">
      <alignment horizontal="center"/>
    </xf>
    <xf numFmtId="0" fontId="36" fillId="0" borderId="38" xfId="0" applyFont="1" applyBorder="1" applyAlignment="1">
      <alignment horizontal="center"/>
    </xf>
    <xf numFmtId="0" fontId="0" fillId="0" borderId="22" xfId="0" applyBorder="1"/>
    <xf numFmtId="0" fontId="0" fillId="0" borderId="9" xfId="0" applyBorder="1"/>
    <xf numFmtId="0" fontId="0" fillId="0" borderId="13" xfId="0" applyBorder="1"/>
    <xf numFmtId="0" fontId="22" fillId="0" borderId="45" xfId="0" applyFont="1" applyBorder="1" applyAlignment="1">
      <alignment horizontal="center"/>
    </xf>
    <xf numFmtId="0" fontId="22" fillId="0" borderId="4" xfId="0" applyFont="1" applyBorder="1" applyAlignment="1">
      <alignment horizontal="center"/>
    </xf>
    <xf numFmtId="0" fontId="36" fillId="0" borderId="46" xfId="0" applyFont="1" applyBorder="1" applyAlignment="1">
      <alignment horizontal="center"/>
    </xf>
    <xf numFmtId="0" fontId="0" fillId="0" borderId="47" xfId="0" applyBorder="1"/>
    <xf numFmtId="0" fontId="0" fillId="0" borderId="48" xfId="0" applyBorder="1"/>
    <xf numFmtId="0" fontId="0" fillId="0" borderId="45" xfId="0" applyBorder="1"/>
    <xf numFmtId="0" fontId="36" fillId="0" borderId="9" xfId="0" applyFont="1" applyBorder="1" applyAlignment="1">
      <alignment horizontal="center"/>
    </xf>
    <xf numFmtId="0" fontId="37" fillId="0" borderId="38" xfId="0" applyFont="1" applyBorder="1" applyAlignment="1">
      <alignment horizontal="center"/>
    </xf>
    <xf numFmtId="0" fontId="37" fillId="22" borderId="38" xfId="0" applyFont="1" applyFill="1" applyBorder="1" applyAlignment="1">
      <alignment horizontal="center"/>
    </xf>
    <xf numFmtId="0" fontId="0" fillId="22" borderId="22" xfId="0" applyFill="1" applyBorder="1"/>
    <xf numFmtId="0" fontId="38" fillId="22" borderId="3" xfId="0" applyFont="1" applyFill="1" applyBorder="1" applyAlignment="1">
      <alignment horizontal="center"/>
    </xf>
    <xf numFmtId="0" fontId="39" fillId="22" borderId="3" xfId="0" applyFont="1" applyFill="1" applyBorder="1" applyAlignment="1">
      <alignment horizontal="center"/>
    </xf>
    <xf numFmtId="0" fontId="35" fillId="22" borderId="3" xfId="0" applyFont="1" applyFill="1" applyBorder="1" applyAlignment="1">
      <alignment horizontal="center"/>
    </xf>
    <xf numFmtId="0" fontId="16" fillId="0" borderId="2" xfId="0" applyFont="1" applyBorder="1" applyAlignment="1">
      <alignment horizontal="center"/>
    </xf>
    <xf numFmtId="0" fontId="16" fillId="0" borderId="9" xfId="0" applyFont="1" applyBorder="1" applyAlignment="1">
      <alignment horizontal="center"/>
    </xf>
    <xf numFmtId="0" fontId="36" fillId="0" borderId="48" xfId="0" applyFont="1" applyBorder="1" applyAlignment="1">
      <alignment horizontal="center"/>
    </xf>
    <xf numFmtId="0" fontId="36" fillId="22" borderId="38" xfId="0" applyFont="1" applyFill="1" applyBorder="1" applyAlignment="1">
      <alignment horizontal="center"/>
    </xf>
    <xf numFmtId="0" fontId="0" fillId="22" borderId="13" xfId="0" applyFill="1" applyBorder="1"/>
    <xf numFmtId="0" fontId="0" fillId="0" borderId="46" xfId="0" applyBorder="1"/>
    <xf numFmtId="0" fontId="0" fillId="22" borderId="45" xfId="0" applyFill="1" applyBorder="1"/>
    <xf numFmtId="0" fontId="0" fillId="0" borderId="2" xfId="0" applyBorder="1"/>
    <xf numFmtId="0" fontId="0" fillId="22" borderId="3" xfId="0" applyFill="1" applyBorder="1"/>
    <xf numFmtId="0" fontId="0" fillId="0" borderId="49" xfId="0" applyBorder="1"/>
    <xf numFmtId="0" fontId="22" fillId="0" borderId="10" xfId="0" applyFont="1" applyBorder="1" applyAlignment="1">
      <alignment horizontal="center"/>
    </xf>
    <xf numFmtId="0" fontId="0" fillId="0" borderId="10" xfId="0" applyBorder="1" applyAlignment="1">
      <alignment horizontal="center"/>
    </xf>
    <xf numFmtId="0" fontId="0" fillId="0" borderId="11" xfId="0" applyBorder="1"/>
    <xf numFmtId="0" fontId="0" fillId="0" borderId="0" xfId="0" applyAlignment="1">
      <alignment horizontal="center" vertical="center"/>
    </xf>
    <xf numFmtId="0" fontId="40" fillId="0" borderId="0" xfId="0" applyFont="1"/>
    <xf numFmtId="0" fontId="17" fillId="0" borderId="3" xfId="0" applyFont="1" applyBorder="1" applyAlignment="1">
      <alignment vertical="center" wrapText="1"/>
    </xf>
    <xf numFmtId="0" fontId="17" fillId="0" borderId="3" xfId="0" applyFont="1" applyBorder="1" applyAlignment="1">
      <alignment horizontal="center" vertical="center" wrapText="1"/>
    </xf>
    <xf numFmtId="0" fontId="0" fillId="0" borderId="3" xfId="0" applyBorder="1" applyAlignment="1">
      <alignment horizontal="center" vertical="center"/>
    </xf>
    <xf numFmtId="0" fontId="44" fillId="0" borderId="3" xfId="22" applyNumberFormat="1" applyBorder="1" applyAlignment="1" applyProtection="1">
      <alignment horizontal="center" vertical="center" wrapText="1"/>
    </xf>
    <xf numFmtId="169" fontId="44" fillId="21" borderId="3" xfId="22" applyNumberFormat="1" applyFill="1" applyBorder="1" applyAlignment="1" applyProtection="1">
      <alignment horizontal="center" vertical="center" wrapText="1"/>
      <protection locked="0"/>
    </xf>
    <xf numFmtId="169" fontId="44" fillId="0" borderId="3" xfId="22" applyNumberFormat="1" applyBorder="1" applyAlignment="1" applyProtection="1">
      <alignment horizontal="center" vertical="center" wrapText="1"/>
    </xf>
    <xf numFmtId="0" fontId="0" fillId="0" borderId="4" xfId="0" applyBorder="1" applyAlignment="1">
      <alignment horizontal="justify" wrapText="1"/>
    </xf>
    <xf numFmtId="0" fontId="0" fillId="0" borderId="4" xfId="0" applyBorder="1" applyAlignment="1">
      <alignment horizontal="center" vertical="center"/>
    </xf>
    <xf numFmtId="0" fontId="44" fillId="0" borderId="3" xfId="22" applyNumberFormat="1" applyBorder="1" applyAlignment="1" applyProtection="1">
      <alignment horizontal="center" vertical="center"/>
    </xf>
    <xf numFmtId="0" fontId="0" fillId="0" borderId="2" xfId="0" applyBorder="1" applyAlignment="1">
      <alignment horizontal="center" vertical="center"/>
    </xf>
    <xf numFmtId="0" fontId="0" fillId="0" borderId="3" xfId="0" applyBorder="1" applyAlignment="1">
      <alignment horizontal="justify" wrapText="1"/>
    </xf>
    <xf numFmtId="0" fontId="44" fillId="0" borderId="22" xfId="22" applyNumberFormat="1" applyBorder="1" applyAlignment="1" applyProtection="1">
      <alignment horizontal="center" vertical="center"/>
    </xf>
    <xf numFmtId="0" fontId="44" fillId="0" borderId="22" xfId="22" applyNumberFormat="1" applyBorder="1" applyAlignment="1" applyProtection="1">
      <alignment horizontal="center" vertical="center" wrapText="1"/>
    </xf>
    <xf numFmtId="0" fontId="0" fillId="22" borderId="3" xfId="0" applyFill="1" applyBorder="1" applyAlignment="1">
      <alignment horizontal="center" vertical="center" wrapText="1"/>
    </xf>
    <xf numFmtId="0" fontId="0" fillId="22" borderId="3" xfId="0" applyFill="1" applyBorder="1" applyAlignment="1">
      <alignment horizontal="justify" wrapText="1"/>
    </xf>
    <xf numFmtId="0" fontId="44" fillId="22" borderId="22" xfId="22" applyNumberFormat="1" applyFill="1" applyBorder="1" applyAlignment="1" applyProtection="1">
      <alignment horizontal="center" vertical="center" wrapText="1"/>
    </xf>
    <xf numFmtId="169" fontId="44" fillId="9" borderId="3" xfId="22" applyNumberFormat="1" applyFill="1" applyBorder="1" applyAlignment="1" applyProtection="1">
      <alignment horizontal="center" vertical="center" wrapText="1"/>
      <protection locked="0"/>
    </xf>
    <xf numFmtId="0" fontId="0" fillId="0" borderId="22"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169" fontId="44" fillId="21" borderId="4" xfId="22" applyNumberFormat="1" applyFill="1" applyBorder="1" applyAlignment="1" applyProtection="1">
      <alignment horizontal="center" vertical="center" wrapText="1"/>
      <protection locked="0"/>
    </xf>
    <xf numFmtId="169" fontId="0" fillId="21" borderId="3" xfId="0" applyNumberFormat="1" applyFill="1" applyBorder="1" applyProtection="1">
      <protection locked="0"/>
    </xf>
    <xf numFmtId="169" fontId="0" fillId="0" borderId="3" xfId="0" applyNumberFormat="1" applyBorder="1"/>
    <xf numFmtId="170" fontId="0" fillId="0" borderId="3" xfId="0" applyNumberFormat="1" applyBorder="1"/>
    <xf numFmtId="0" fontId="0" fillId="0" borderId="4"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justify" wrapText="1"/>
    </xf>
    <xf numFmtId="170" fontId="0" fillId="21" borderId="3" xfId="0" applyNumberFormat="1" applyFill="1" applyBorder="1" applyAlignment="1" applyProtection="1">
      <alignment horizontal="center" vertical="center"/>
      <protection locked="0"/>
    </xf>
    <xf numFmtId="170" fontId="12" fillId="0" borderId="3" xfId="0" applyNumberFormat="1" applyFont="1" applyBorder="1" applyAlignment="1">
      <alignment horizontal="center" vertical="center"/>
    </xf>
    <xf numFmtId="170" fontId="0" fillId="9" borderId="3" xfId="0" applyNumberFormat="1" applyFill="1" applyBorder="1" applyAlignment="1" applyProtection="1">
      <alignment horizontal="center" vertical="center"/>
      <protection locked="0"/>
    </xf>
    <xf numFmtId="0" fontId="12" fillId="22" borderId="3" xfId="0" applyFont="1" applyFill="1" applyBorder="1" applyAlignment="1">
      <alignment horizontal="justify" wrapText="1"/>
    </xf>
    <xf numFmtId="0" fontId="12" fillId="22" borderId="3" xfId="0" applyFont="1" applyFill="1" applyBorder="1" applyAlignment="1">
      <alignment horizontal="center" vertical="center"/>
    </xf>
    <xf numFmtId="0" fontId="41" fillId="0" borderId="3" xfId="0" applyFont="1" applyBorder="1" applyAlignment="1">
      <alignment horizontal="left" vertical="center" wrapText="1"/>
    </xf>
    <xf numFmtId="0" fontId="0" fillId="21" borderId="3" xfId="0" applyFill="1" applyBorder="1" applyProtection="1">
      <protection locked="0"/>
    </xf>
    <xf numFmtId="170" fontId="0" fillId="0" borderId="3" xfId="0" applyNumberFormat="1" applyBorder="1" applyAlignment="1">
      <alignment horizontal="center"/>
    </xf>
    <xf numFmtId="0" fontId="2" fillId="22" borderId="4" xfId="17" applyFont="1" applyFill="1" applyBorder="1" applyAlignment="1">
      <alignment horizontal="center" vertical="center" wrapText="1"/>
    </xf>
    <xf numFmtId="0" fontId="42" fillId="0" borderId="3" xfId="17" applyFont="1" applyBorder="1" applyAlignment="1">
      <alignment horizontal="center" vertical="center"/>
    </xf>
    <xf numFmtId="0" fontId="42" fillId="0" borderId="3" xfId="17" applyFont="1" applyBorder="1" applyAlignment="1">
      <alignment horizontal="justify" wrapText="1"/>
    </xf>
    <xf numFmtId="0" fontId="42" fillId="0" borderId="3" xfId="17" applyFont="1" applyBorder="1" applyAlignment="1">
      <alignment horizontal="center"/>
    </xf>
    <xf numFmtId="0" fontId="42" fillId="22" borderId="3" xfId="17" applyFont="1" applyFill="1" applyBorder="1" applyAlignment="1">
      <alignment horizontal="center"/>
    </xf>
    <xf numFmtId="164" fontId="42" fillId="21" borderId="3" xfId="15" applyFont="1" applyFill="1" applyBorder="1" applyAlignment="1" applyProtection="1">
      <alignment horizontal="center"/>
      <protection locked="0"/>
    </xf>
    <xf numFmtId="164" fontId="42" fillId="0" borderId="3" xfId="15" applyFont="1" applyBorder="1" applyAlignment="1" applyProtection="1">
      <alignment horizontal="center"/>
    </xf>
    <xf numFmtId="0" fontId="42" fillId="22" borderId="3" xfId="17" applyFont="1" applyFill="1" applyBorder="1" applyAlignment="1">
      <alignment horizontal="justify" wrapText="1"/>
    </xf>
    <xf numFmtId="168" fontId="42" fillId="22" borderId="3" xfId="22" applyFont="1" applyFill="1" applyBorder="1" applyAlignment="1" applyProtection="1">
      <alignment horizontal="center"/>
    </xf>
    <xf numFmtId="169" fontId="42" fillId="21" borderId="3" xfId="22" applyNumberFormat="1" applyFont="1" applyFill="1" applyBorder="1" applyAlignment="1" applyProtection="1">
      <alignment horizontal="center"/>
      <protection locked="0"/>
    </xf>
    <xf numFmtId="0" fontId="42" fillId="0" borderId="3" xfId="17" applyFont="1" applyBorder="1"/>
    <xf numFmtId="3" fontId="42" fillId="0" borderId="3" xfId="15" applyNumberFormat="1" applyFont="1" applyBorder="1" applyProtection="1"/>
    <xf numFmtId="164" fontId="42" fillId="0" borderId="3" xfId="15" applyFont="1" applyBorder="1" applyProtection="1"/>
    <xf numFmtId="0" fontId="42" fillId="0" borderId="0" xfId="17" applyFont="1"/>
    <xf numFmtId="0" fontId="42" fillId="22" borderId="0" xfId="17" applyFont="1" applyFill="1"/>
    <xf numFmtId="164" fontId="42" fillId="0" borderId="0" xfId="15" applyFont="1" applyBorder="1" applyProtection="1"/>
    <xf numFmtId="0" fontId="42" fillId="0" borderId="5" xfId="17" applyFont="1" applyBorder="1"/>
    <xf numFmtId="164" fontId="42" fillId="0" borderId="5" xfId="17" applyNumberFormat="1" applyFont="1" applyBorder="1" applyAlignment="1">
      <alignment horizontal="center"/>
    </xf>
    <xf numFmtId="168" fontId="42" fillId="0" borderId="3" xfId="17" applyNumberFormat="1" applyFont="1" applyBorder="1"/>
    <xf numFmtId="0" fontId="42" fillId="0" borderId="0" xfId="0" applyFont="1"/>
    <xf numFmtId="0" fontId="2" fillId="22" borderId="3" xfId="17" applyFont="1" applyFill="1" applyBorder="1" applyAlignment="1">
      <alignment horizontal="center" vertical="center" wrapText="1"/>
    </xf>
    <xf numFmtId="164" fontId="42" fillId="0" borderId="3" xfId="17" applyNumberFormat="1" applyFont="1" applyBorder="1"/>
    <xf numFmtId="0" fontId="42" fillId="0" borderId="3" xfId="0" applyFont="1" applyBorder="1"/>
    <xf numFmtId="171" fontId="42" fillId="0" borderId="3" xfId="0" applyNumberFormat="1" applyFont="1" applyBorder="1"/>
    <xf numFmtId="0" fontId="2" fillId="22" borderId="3" xfId="0" applyFont="1" applyFill="1" applyBorder="1" applyAlignment="1">
      <alignment horizontal="center" vertical="center" wrapText="1"/>
    </xf>
    <xf numFmtId="0" fontId="27" fillId="22" borderId="3" xfId="0" applyFont="1" applyFill="1" applyBorder="1" applyAlignment="1">
      <alignment horizontal="center" vertical="center" wrapText="1"/>
    </xf>
    <xf numFmtId="0" fontId="42" fillId="0" borderId="3" xfId="0" applyFont="1" applyBorder="1" applyAlignment="1">
      <alignment horizontal="center"/>
    </xf>
    <xf numFmtId="0" fontId="42" fillId="0" borderId="3" xfId="0" applyFont="1" applyBorder="1" applyAlignment="1">
      <alignment horizontal="justify" wrapText="1"/>
    </xf>
    <xf numFmtId="0" fontId="42" fillId="22" borderId="3" xfId="0" applyFont="1" applyFill="1" applyBorder="1" applyAlignment="1">
      <alignment horizontal="center"/>
    </xf>
    <xf numFmtId="172" fontId="42" fillId="21" borderId="3" xfId="2" applyFont="1" applyFill="1" applyBorder="1" applyAlignment="1" applyProtection="1">
      <alignment horizontal="center"/>
      <protection locked="0"/>
    </xf>
    <xf numFmtId="172" fontId="42" fillId="22" borderId="3" xfId="2" applyFont="1" applyFill="1" applyBorder="1" applyAlignment="1" applyProtection="1">
      <alignment horizontal="center"/>
    </xf>
    <xf numFmtId="0" fontId="42" fillId="22" borderId="3" xfId="0" applyFont="1" applyFill="1" applyBorder="1" applyAlignment="1">
      <alignment horizontal="center" vertical="center" wrapText="1"/>
    </xf>
    <xf numFmtId="0" fontId="2" fillId="0" borderId="0" xfId="0" applyFont="1"/>
    <xf numFmtId="172" fontId="44" fillId="0" borderId="3" xfId="2" applyBorder="1" applyProtection="1">
      <protection locked="0"/>
    </xf>
    <xf numFmtId="172" fontId="44" fillId="9" borderId="3" xfId="2" applyFill="1" applyBorder="1" applyProtection="1">
      <protection locked="0"/>
    </xf>
    <xf numFmtId="0" fontId="27" fillId="22" borderId="3" xfId="0" applyFont="1" applyFill="1" applyBorder="1" applyAlignment="1">
      <alignment horizontal="center" vertical="center"/>
    </xf>
    <xf numFmtId="0" fontId="8" fillId="22" borderId="43" xfId="0" applyFont="1" applyFill="1" applyBorder="1" applyAlignment="1">
      <alignment horizontal="center"/>
    </xf>
    <xf numFmtId="0" fontId="8" fillId="22" borderId="44" xfId="0" applyFont="1" applyFill="1" applyBorder="1" applyAlignment="1">
      <alignment horizontal="center"/>
    </xf>
    <xf numFmtId="169" fontId="8" fillId="0" borderId="6" xfId="0" applyNumberFormat="1" applyFont="1" applyBorder="1" applyAlignment="1" applyProtection="1">
      <alignment horizontal="right"/>
      <protection locked="0"/>
    </xf>
    <xf numFmtId="170" fontId="8" fillId="22" borderId="44" xfId="0" applyNumberFormat="1" applyFont="1" applyFill="1" applyBorder="1" applyAlignment="1">
      <alignment horizontal="right"/>
    </xf>
    <xf numFmtId="0" fontId="8" fillId="22" borderId="2" xfId="0" applyFont="1" applyFill="1" applyBorder="1" applyAlignment="1">
      <alignment horizontal="center"/>
    </xf>
    <xf numFmtId="0" fontId="8" fillId="22" borderId="22" xfId="0" applyFont="1" applyFill="1" applyBorder="1" applyAlignment="1">
      <alignment horizontal="center"/>
    </xf>
    <xf numFmtId="169" fontId="8" fillId="0" borderId="3" xfId="0" applyNumberFormat="1" applyFont="1" applyBorder="1" applyAlignment="1" applyProtection="1">
      <alignment horizontal="right"/>
      <protection locked="0"/>
    </xf>
    <xf numFmtId="170" fontId="8" fillId="22" borderId="22" xfId="0" applyNumberFormat="1" applyFont="1" applyFill="1" applyBorder="1" applyAlignment="1">
      <alignment horizontal="right"/>
    </xf>
    <xf numFmtId="169" fontId="8" fillId="22" borderId="3" xfId="22" applyNumberFormat="1" applyFont="1" applyFill="1" applyBorder="1" applyAlignment="1" applyProtection="1">
      <alignment horizontal="right"/>
      <protection locked="0"/>
    </xf>
    <xf numFmtId="0" fontId="27" fillId="22" borderId="6" xfId="0" applyFont="1" applyFill="1" applyBorder="1"/>
    <xf numFmtId="169" fontId="27" fillId="22" borderId="6" xfId="0" applyNumberFormat="1" applyFont="1" applyFill="1" applyBorder="1"/>
    <xf numFmtId="170" fontId="27" fillId="22" borderId="6" xfId="0" applyNumberFormat="1" applyFont="1" applyFill="1" applyBorder="1"/>
    <xf numFmtId="0" fontId="27" fillId="22" borderId="3" xfId="0" applyFont="1" applyFill="1" applyBorder="1"/>
    <xf numFmtId="0" fontId="27" fillId="22" borderId="3" xfId="0" applyFont="1" applyFill="1" applyBorder="1" applyAlignment="1">
      <alignment horizontal="center" wrapText="1"/>
    </xf>
    <xf numFmtId="0" fontId="12" fillId="22" borderId="6" xfId="0" applyFont="1" applyFill="1" applyBorder="1" applyAlignment="1">
      <alignment horizontal="center"/>
    </xf>
    <xf numFmtId="0" fontId="12" fillId="22" borderId="3" xfId="0" applyFont="1" applyFill="1" applyBorder="1" applyAlignment="1">
      <alignment horizontal="center"/>
    </xf>
    <xf numFmtId="0" fontId="8" fillId="22" borderId="3" xfId="0" applyFont="1" applyFill="1" applyBorder="1" applyAlignment="1">
      <alignment horizontal="center"/>
    </xf>
    <xf numFmtId="0" fontId="24" fillId="22" borderId="3" xfId="0" applyFont="1" applyFill="1" applyBorder="1"/>
    <xf numFmtId="0" fontId="0" fillId="22" borderId="6" xfId="0" applyFill="1" applyBorder="1" applyAlignment="1">
      <alignment horizontal="center"/>
    </xf>
    <xf numFmtId="0" fontId="0" fillId="22" borderId="6" xfId="0" applyFill="1" applyBorder="1" applyAlignment="1">
      <alignment horizontal="justify" wrapText="1"/>
    </xf>
    <xf numFmtId="169" fontId="8" fillId="21" borderId="6" xfId="0" applyNumberFormat="1" applyFont="1" applyFill="1" applyBorder="1" applyAlignment="1" applyProtection="1">
      <alignment horizontal="right"/>
      <protection locked="0"/>
    </xf>
    <xf numFmtId="169" fontId="8" fillId="0" borderId="6" xfId="0" applyNumberFormat="1" applyFont="1" applyBorder="1" applyAlignment="1">
      <alignment horizontal="right"/>
    </xf>
    <xf numFmtId="0" fontId="0" fillId="22" borderId="3" xfId="0" applyFill="1" applyBorder="1" applyAlignment="1">
      <alignment horizontal="center"/>
    </xf>
    <xf numFmtId="169" fontId="8" fillId="21" borderId="3" xfId="0" applyNumberFormat="1" applyFont="1" applyFill="1" applyBorder="1" applyAlignment="1" applyProtection="1">
      <alignment horizontal="right"/>
      <protection locked="0"/>
    </xf>
    <xf numFmtId="169" fontId="8" fillId="0" borderId="3" xfId="0" applyNumberFormat="1" applyFont="1" applyBorder="1" applyAlignment="1">
      <alignment horizontal="right"/>
    </xf>
    <xf numFmtId="0" fontId="18" fillId="22" borderId="3" xfId="0" applyFont="1" applyFill="1" applyBorder="1"/>
    <xf numFmtId="0" fontId="12" fillId="22" borderId="6" xfId="0" applyFont="1" applyFill="1" applyBorder="1" applyAlignment="1">
      <alignment horizontal="justify" wrapText="1"/>
    </xf>
    <xf numFmtId="169" fontId="8" fillId="9" borderId="6" xfId="0" applyNumberFormat="1" applyFont="1" applyFill="1" applyBorder="1" applyAlignment="1" applyProtection="1">
      <alignment horizontal="right"/>
      <protection locked="0"/>
    </xf>
    <xf numFmtId="169" fontId="8" fillId="9" borderId="3" xfId="0" applyNumberFormat="1" applyFont="1" applyFill="1" applyBorder="1" applyAlignment="1" applyProtection="1">
      <alignment horizontal="right"/>
      <protection locked="0"/>
    </xf>
    <xf numFmtId="0" fontId="22" fillId="0" borderId="29" xfId="0" applyFont="1" applyBorder="1" applyAlignment="1">
      <alignment horizontal="left"/>
    </xf>
    <xf numFmtId="0" fontId="22" fillId="0" borderId="30" xfId="0" applyFont="1" applyBorder="1" applyAlignment="1">
      <alignment horizontal="left"/>
    </xf>
    <xf numFmtId="0" fontId="22" fillId="0" borderId="31" xfId="0" applyFont="1" applyBorder="1" applyAlignment="1">
      <alignment horizontal="left"/>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2" xfId="0" applyFont="1" applyBorder="1" applyAlignment="1">
      <alignment vertical="center" wrapText="1"/>
    </xf>
    <xf numFmtId="0" fontId="0" fillId="0" borderId="34" xfId="0" applyBorder="1"/>
    <xf numFmtId="0" fontId="8" fillId="0" borderId="31" xfId="0" applyFont="1" applyBorder="1" applyAlignment="1">
      <alignment vertical="center" wrapText="1"/>
    </xf>
    <xf numFmtId="0" fontId="8" fillId="0" borderId="31" xfId="0" applyFont="1" applyBorder="1" applyAlignment="1">
      <alignment horizontal="center" vertical="center" wrapText="1"/>
    </xf>
    <xf numFmtId="0" fontId="0" fillId="0" borderId="36" xfId="0" applyBorder="1"/>
    <xf numFmtId="0" fontId="8" fillId="26" borderId="13" xfId="0" applyFont="1" applyFill="1" applyBorder="1" applyAlignment="1">
      <alignment horizontal="center" vertical="center" wrapText="1"/>
    </xf>
    <xf numFmtId="10" fontId="0" fillId="0" borderId="0" xfId="0" applyNumberFormat="1"/>
    <xf numFmtId="174" fontId="0" fillId="0" borderId="0" xfId="0" applyNumberFormat="1"/>
    <xf numFmtId="169" fontId="0" fillId="0" borderId="0" xfId="0" applyNumberFormat="1"/>
    <xf numFmtId="43" fontId="0" fillId="0" borderId="0" xfId="0" applyNumberFormat="1"/>
    <xf numFmtId="173" fontId="0" fillId="0" borderId="0" xfId="0" applyNumberFormat="1"/>
    <xf numFmtId="0" fontId="17" fillId="0" borderId="0" xfId="0" applyFont="1" applyAlignment="1">
      <alignment horizontal="center" vertical="center" wrapText="1"/>
    </xf>
    <xf numFmtId="0" fontId="45" fillId="12" borderId="3" xfId="0" applyFont="1" applyFill="1" applyBorder="1" applyAlignment="1">
      <alignment horizontal="center" vertical="center" wrapText="1"/>
    </xf>
    <xf numFmtId="0" fontId="46" fillId="0" borderId="3" xfId="0" applyFont="1" applyBorder="1" applyAlignment="1">
      <alignment vertical="center" wrapText="1"/>
    </xf>
    <xf numFmtId="0" fontId="46" fillId="26" borderId="13" xfId="0" applyFont="1" applyFill="1" applyBorder="1" applyAlignment="1">
      <alignment horizontal="center" vertical="center" wrapText="1"/>
    </xf>
    <xf numFmtId="0" fontId="46" fillId="25" borderId="13" xfId="0" applyFont="1" applyFill="1" applyBorder="1" applyAlignment="1">
      <alignment horizontal="center" vertical="center" wrapText="1"/>
    </xf>
    <xf numFmtId="0" fontId="46" fillId="26" borderId="3" xfId="0" applyFont="1" applyFill="1" applyBorder="1" applyAlignment="1">
      <alignment vertical="center" wrapText="1"/>
    </xf>
    <xf numFmtId="0" fontId="8" fillId="26" borderId="3" xfId="0" applyFont="1" applyFill="1" applyBorder="1" applyAlignment="1">
      <alignment vertical="center" wrapText="1"/>
    </xf>
    <xf numFmtId="0" fontId="8" fillId="27" borderId="3" xfId="0" applyFont="1" applyFill="1" applyBorder="1" applyAlignment="1">
      <alignment vertical="center" wrapText="1"/>
    </xf>
    <xf numFmtId="0" fontId="46" fillId="27" borderId="3" xfId="0" applyFont="1" applyFill="1" applyBorder="1" applyAlignment="1">
      <alignment vertical="center" wrapText="1"/>
    </xf>
    <xf numFmtId="0" fontId="8" fillId="26" borderId="3" xfId="0" applyFont="1" applyFill="1" applyBorder="1" applyAlignment="1">
      <alignment horizontal="center" vertical="center" wrapText="1"/>
    </xf>
    <xf numFmtId="165" fontId="8" fillId="26" borderId="3" xfId="0" applyNumberFormat="1" applyFont="1" applyFill="1" applyBorder="1" applyAlignment="1">
      <alignment horizontal="center" vertical="center" wrapText="1"/>
    </xf>
    <xf numFmtId="165" fontId="0" fillId="26" borderId="9" xfId="0" applyNumberFormat="1" applyFill="1" applyBorder="1"/>
    <xf numFmtId="0" fontId="8" fillId="28" borderId="3" xfId="0" applyFont="1" applyFill="1" applyBorder="1" applyAlignment="1">
      <alignment horizontal="center" vertical="center" wrapText="1"/>
    </xf>
    <xf numFmtId="165" fontId="8" fillId="28" borderId="3" xfId="0" applyNumberFormat="1" applyFont="1" applyFill="1" applyBorder="1" applyAlignment="1">
      <alignment horizontal="center" vertical="center" wrapText="1"/>
    </xf>
    <xf numFmtId="165" fontId="0" fillId="28" borderId="9" xfId="0" applyNumberFormat="1" applyFill="1" applyBorder="1"/>
    <xf numFmtId="0" fontId="8" fillId="27" borderId="3" xfId="0" applyFont="1" applyFill="1" applyBorder="1" applyAlignment="1">
      <alignment horizontal="center" vertical="center" wrapText="1"/>
    </xf>
    <xf numFmtId="165" fontId="8" fillId="27" borderId="3" xfId="0" applyNumberFormat="1" applyFont="1" applyFill="1" applyBorder="1" applyAlignment="1">
      <alignment horizontal="center" vertical="center" wrapText="1"/>
    </xf>
    <xf numFmtId="165" fontId="0" fillId="27" borderId="9" xfId="0" applyNumberFormat="1" applyFill="1" applyBorder="1"/>
    <xf numFmtId="0" fontId="0" fillId="0" borderId="2" xfId="0" applyBorder="1" applyAlignment="1">
      <alignment horizontal="center"/>
    </xf>
    <xf numFmtId="0" fontId="14" fillId="0" borderId="3" xfId="0" applyFont="1" applyBorder="1" applyAlignment="1">
      <alignment horizontal="center"/>
    </xf>
    <xf numFmtId="165" fontId="15" fillId="0" borderId="3" xfId="1" applyFont="1" applyBorder="1" applyAlignment="1" applyProtection="1">
      <alignment horizontal="center"/>
    </xf>
    <xf numFmtId="0" fontId="15" fillId="0" borderId="2" xfId="0" applyFont="1" applyBorder="1" applyAlignment="1">
      <alignment horizontal="center"/>
    </xf>
    <xf numFmtId="0" fontId="23" fillId="9" borderId="12" xfId="0" applyFont="1" applyFill="1" applyBorder="1" applyAlignment="1">
      <alignment horizontal="center" vertical="center"/>
    </xf>
    <xf numFmtId="0" fontId="23" fillId="9" borderId="10" xfId="0" applyFont="1" applyFill="1" applyBorder="1" applyAlignment="1">
      <alignment horizontal="center"/>
    </xf>
    <xf numFmtId="0" fontId="14" fillId="0" borderId="13" xfId="0" applyFont="1" applyBorder="1" applyAlignment="1">
      <alignment horizontal="center"/>
    </xf>
    <xf numFmtId="0" fontId="25" fillId="0" borderId="14" xfId="0" applyFont="1" applyBorder="1" applyAlignment="1">
      <alignment horizontal="center"/>
    </xf>
    <xf numFmtId="166" fontId="26" fillId="0" borderId="15" xfId="1" applyNumberFormat="1" applyFont="1" applyBorder="1" applyAlignment="1" applyProtection="1">
      <alignment horizontal="center" vertical="center" wrapText="1"/>
    </xf>
    <xf numFmtId="0" fontId="12" fillId="0" borderId="3" xfId="0" applyFont="1" applyBorder="1" applyAlignment="1">
      <alignment horizontal="center"/>
    </xf>
    <xf numFmtId="0" fontId="12" fillId="0" borderId="4" xfId="0" applyFont="1" applyBorder="1" applyAlignment="1">
      <alignment horizontal="center"/>
    </xf>
    <xf numFmtId="0" fontId="27" fillId="9" borderId="12" xfId="0" applyFont="1" applyFill="1" applyBorder="1" applyAlignment="1">
      <alignment horizontal="center" vertical="center"/>
    </xf>
    <xf numFmtId="0" fontId="24" fillId="10" borderId="6" xfId="0" applyFont="1" applyFill="1" applyBorder="1" applyAlignment="1">
      <alignment horizontal="center"/>
    </xf>
    <xf numFmtId="0" fontId="24" fillId="11" borderId="3" xfId="0" applyFont="1" applyFill="1" applyBorder="1" applyAlignment="1">
      <alignment horizontal="center"/>
    </xf>
    <xf numFmtId="0" fontId="24" fillId="11" borderId="2" xfId="0" applyFont="1" applyFill="1" applyBorder="1" applyAlignment="1">
      <alignment horizontal="center"/>
    </xf>
    <xf numFmtId="0" fontId="24" fillId="11" borderId="3" xfId="0" applyFont="1" applyFill="1" applyBorder="1" applyAlignment="1">
      <alignment horizontal="left"/>
    </xf>
    <xf numFmtId="0" fontId="24" fillId="0" borderId="3" xfId="0" applyFont="1" applyBorder="1" applyAlignment="1">
      <alignment horizontal="right"/>
    </xf>
    <xf numFmtId="0" fontId="24" fillId="11" borderId="2" xfId="0" applyFont="1" applyFill="1" applyBorder="1" applyAlignment="1">
      <alignment horizontal="left"/>
    </xf>
    <xf numFmtId="0" fontId="32" fillId="22" borderId="19" xfId="0" applyFont="1" applyFill="1" applyBorder="1" applyAlignment="1">
      <alignment horizontal="right"/>
    </xf>
    <xf numFmtId="0" fontId="32" fillId="10" borderId="3" xfId="0" applyFont="1" applyFill="1" applyBorder="1" applyAlignment="1">
      <alignment horizontal="left"/>
    </xf>
    <xf numFmtId="0" fontId="32" fillId="22" borderId="3" xfId="0" applyFont="1" applyFill="1" applyBorder="1" applyAlignment="1">
      <alignment horizontal="right"/>
    </xf>
    <xf numFmtId="0" fontId="32" fillId="22" borderId="23" xfId="0" applyFont="1" applyFill="1" applyBorder="1" applyAlignment="1">
      <alignment horizontal="right"/>
    </xf>
    <xf numFmtId="0" fontId="12" fillId="22" borderId="3" xfId="0" applyFont="1" applyFill="1" applyBorder="1" applyAlignment="1">
      <alignment horizontal="right"/>
    </xf>
    <xf numFmtId="0" fontId="12" fillId="0" borderId="4" xfId="0" applyFont="1" applyBorder="1" applyAlignment="1">
      <alignment horizontal="right"/>
    </xf>
    <xf numFmtId="0" fontId="17" fillId="9" borderId="12" xfId="0" applyFont="1" applyFill="1" applyBorder="1" applyAlignment="1">
      <alignment horizontal="center" vertical="center" wrapText="1"/>
    </xf>
    <xf numFmtId="0" fontId="33" fillId="9" borderId="12" xfId="0" applyFont="1" applyFill="1" applyBorder="1" applyAlignment="1">
      <alignment horizontal="center" vertical="center"/>
    </xf>
    <xf numFmtId="0" fontId="15" fillId="9" borderId="12" xfId="0" applyFont="1" applyFill="1" applyBorder="1" applyAlignment="1">
      <alignment horizontal="center"/>
    </xf>
    <xf numFmtId="0" fontId="14" fillId="0" borderId="37" xfId="0" applyFont="1" applyBorder="1" applyAlignment="1">
      <alignment horizontal="center"/>
    </xf>
    <xf numFmtId="0" fontId="14" fillId="0" borderId="38" xfId="0" applyFont="1" applyBorder="1" applyAlignment="1">
      <alignment horizontal="center"/>
    </xf>
    <xf numFmtId="0" fontId="14" fillId="0" borderId="39" xfId="0" applyFont="1" applyBorder="1" applyAlignment="1">
      <alignment horizontal="center"/>
    </xf>
    <xf numFmtId="0" fontId="0" fillId="0" borderId="12" xfId="0" applyBorder="1" applyAlignment="1">
      <alignment horizontal="left"/>
    </xf>
    <xf numFmtId="0" fontId="16" fillId="0" borderId="12" xfId="0" applyFont="1" applyBorder="1" applyAlignment="1">
      <alignment horizontal="center"/>
    </xf>
    <xf numFmtId="0" fontId="0" fillId="0" borderId="31" xfId="0" applyBorder="1" applyAlignment="1">
      <alignment horizontal="center"/>
    </xf>
    <xf numFmtId="0" fontId="18" fillId="0" borderId="37" xfId="0" applyFont="1" applyBorder="1" applyAlignment="1">
      <alignment horizontal="center"/>
    </xf>
    <xf numFmtId="0" fontId="18" fillId="0" borderId="40" xfId="0" applyFont="1" applyBorder="1" applyAlignment="1">
      <alignment horizontal="center"/>
    </xf>
    <xf numFmtId="0" fontId="17" fillId="0" borderId="17" xfId="0" applyFont="1" applyBorder="1" applyAlignment="1">
      <alignment horizontal="center" vertical="center"/>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2" fillId="0" borderId="3" xfId="17" applyFont="1" applyBorder="1" applyAlignment="1">
      <alignment horizontal="center" vertical="center"/>
    </xf>
    <xf numFmtId="0" fontId="2" fillId="22" borderId="3" xfId="17" applyFont="1" applyFill="1" applyBorder="1" applyAlignment="1">
      <alignment horizontal="center" vertical="center"/>
    </xf>
    <xf numFmtId="164" fontId="42" fillId="0" borderId="3" xfId="15" applyFont="1" applyBorder="1" applyAlignment="1" applyProtection="1">
      <alignment horizontal="left"/>
    </xf>
    <xf numFmtId="0" fontId="42" fillId="0" borderId="3" xfId="17" applyFont="1" applyBorder="1" applyAlignment="1">
      <alignment horizontal="left"/>
    </xf>
    <xf numFmtId="0" fontId="42" fillId="0" borderId="4" xfId="17" applyFont="1" applyBorder="1" applyAlignment="1">
      <alignment horizontal="center"/>
    </xf>
    <xf numFmtId="0" fontId="42" fillId="0" borderId="3" xfId="17" applyFont="1" applyBorder="1" applyAlignment="1">
      <alignment horizontal="center"/>
    </xf>
    <xf numFmtId="0" fontId="42" fillId="0" borderId="3" xfId="0" applyFont="1" applyBorder="1" applyAlignment="1">
      <alignment horizontal="left"/>
    </xf>
    <xf numFmtId="0" fontId="2" fillId="22" borderId="4" xfId="17" applyFont="1" applyFill="1" applyBorder="1" applyAlignment="1">
      <alignment horizontal="center" vertical="center"/>
    </xf>
    <xf numFmtId="0" fontId="17" fillId="0" borderId="33" xfId="0" applyFont="1" applyBorder="1" applyAlignment="1">
      <alignment horizontal="center"/>
    </xf>
    <xf numFmtId="0" fontId="2" fillId="0" borderId="13" xfId="0" applyFont="1" applyBorder="1" applyAlignment="1">
      <alignment horizontal="center"/>
    </xf>
    <xf numFmtId="0" fontId="2" fillId="22" borderId="3" xfId="0" applyFont="1" applyFill="1" applyBorder="1" applyAlignment="1">
      <alignment horizontal="center" vertical="center" wrapText="1"/>
    </xf>
    <xf numFmtId="0" fontId="2" fillId="22" borderId="3" xfId="0" applyFont="1" applyFill="1" applyBorder="1" applyAlignment="1">
      <alignment horizontal="center"/>
    </xf>
    <xf numFmtId="0" fontId="0" fillId="0" borderId="4" xfId="0" applyBorder="1"/>
    <xf numFmtId="0" fontId="0" fillId="0" borderId="3" xfId="0" applyBorder="1"/>
    <xf numFmtId="0" fontId="43" fillId="22" borderId="4" xfId="0" applyFont="1" applyFill="1" applyBorder="1" applyAlignment="1">
      <alignment horizontal="center"/>
    </xf>
    <xf numFmtId="0" fontId="17" fillId="0" borderId="14" xfId="0" applyFont="1" applyBorder="1" applyAlignment="1">
      <alignment horizontal="center"/>
    </xf>
    <xf numFmtId="0" fontId="14" fillId="0" borderId="3" xfId="0" applyFont="1" applyBorder="1" applyAlignment="1">
      <alignment horizontal="center" vertical="center"/>
    </xf>
    <xf numFmtId="0" fontId="27" fillId="22" borderId="4" xfId="0" applyFont="1" applyFill="1" applyBorder="1" applyAlignment="1">
      <alignment horizontal="center" vertical="center"/>
    </xf>
    <xf numFmtId="0" fontId="0" fillId="0" borderId="12" xfId="0" applyBorder="1" applyAlignment="1">
      <alignment horizontal="center"/>
    </xf>
    <xf numFmtId="0" fontId="17" fillId="0" borderId="12" xfId="0" applyFont="1" applyBorder="1" applyAlignment="1">
      <alignment horizontal="center"/>
    </xf>
    <xf numFmtId="0" fontId="22" fillId="0" borderId="12" xfId="0" applyFont="1" applyBorder="1" applyAlignment="1">
      <alignment horizontal="left"/>
    </xf>
    <xf numFmtId="0" fontId="27" fillId="0" borderId="12" xfId="0" applyFont="1" applyBorder="1" applyAlignment="1">
      <alignment horizontal="center" vertical="center" wrapText="1"/>
    </xf>
    <xf numFmtId="0" fontId="8" fillId="0" borderId="28" xfId="0" applyFont="1" applyBorder="1" applyAlignment="1">
      <alignment horizontal="center" vertical="center" wrapText="1"/>
    </xf>
  </cellXfs>
  <cellStyles count="23">
    <cellStyle name="Accent 1 5" xfId="3"/>
    <cellStyle name="Accent 2 6" xfId="4"/>
    <cellStyle name="Accent 3 7" xfId="5"/>
    <cellStyle name="Accent 4" xfId="6"/>
    <cellStyle name="Bad 8" xfId="7"/>
    <cellStyle name="Error 9" xfId="8"/>
    <cellStyle name="Excel Built-in Currency 10" xfId="22"/>
    <cellStyle name="Footnote 11" xfId="9"/>
    <cellStyle name="Good 12" xfId="10"/>
    <cellStyle name="Heading 1 13" xfId="11"/>
    <cellStyle name="Heading 2 14" xfId="12"/>
    <cellStyle name="Heading 3" xfId="13"/>
    <cellStyle name="Hyperlink 15" xfId="14"/>
    <cellStyle name="Moeda" xfId="2" builtinId="4"/>
    <cellStyle name="Moeda 2" xfId="15"/>
    <cellStyle name="Neutral 16" xfId="16"/>
    <cellStyle name="Normal" xfId="0" builtinId="0"/>
    <cellStyle name="Normal 2" xfId="17"/>
    <cellStyle name="Note 17" xfId="18"/>
    <cellStyle name="Status 18" xfId="19"/>
    <cellStyle name="Text 19" xfId="20"/>
    <cellStyle name="Vírgula" xfId="1" builtinId="3"/>
    <cellStyle name="Warning 20" xfId="2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CCC1DA"/>
      <rgbColor rgb="FF808080"/>
      <rgbColor rgb="FF95B3D7"/>
      <rgbColor rgb="FF993366"/>
      <rgbColor rgb="FFFFFFCC"/>
      <rgbColor rgb="FFDCE6F2"/>
      <rgbColor rgb="FF660066"/>
      <rgbColor rgb="FFD99694"/>
      <rgbColor rgb="FF0066CC"/>
      <rgbColor rgb="FFB9CDE5"/>
      <rgbColor rgb="FF000080"/>
      <rgbColor rgb="FFFF00FF"/>
      <rgbColor rgb="FFDDDDDD"/>
      <rgbColor rgb="FF00FFFF"/>
      <rgbColor rgb="FF800080"/>
      <rgbColor rgb="FF800000"/>
      <rgbColor rgb="FF008080"/>
      <rgbColor rgb="FF0000EE"/>
      <rgbColor rgb="FF00B0F0"/>
      <rgbColor rgb="FFB7DEE8"/>
      <rgbColor rgb="FFCCFFCC"/>
      <rgbColor rgb="FFD7E4BD"/>
      <rgbColor rgb="FF8EB4E3"/>
      <rgbColor rgb="FFE6B9B8"/>
      <rgbColor rgb="FFCCCCCC"/>
      <rgbColor rgb="FFFFCCCC"/>
      <rgbColor rgb="FF3366FF"/>
      <rgbColor rgb="FFD9D9D9"/>
      <rgbColor rgb="FF92D050"/>
      <rgbColor rgb="FFFFC000"/>
      <rgbColor rgb="FFC4BD97"/>
      <rgbColor rgb="FFFF6600"/>
      <rgbColor rgb="FF666699"/>
      <rgbColor rgb="FFA6A6A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5</xdr:col>
      <xdr:colOff>790200</xdr:colOff>
      <xdr:row>42</xdr:row>
      <xdr:rowOff>123480</xdr:rowOff>
    </xdr:to>
    <xdr:sp macro="" textlink="">
      <xdr:nvSpPr>
        <xdr:cNvPr id="2" name="_x005F_x0000_t202" hidden="1">
          <a:extLst>
            <a:ext uri="{FF2B5EF4-FFF2-40B4-BE49-F238E27FC236}">
              <a16:creationId xmlns:a16="http://schemas.microsoft.com/office/drawing/2014/main" id="{00000000-0008-0000-0200-000002000000}"/>
            </a:ext>
          </a:extLst>
        </xdr:cNvPr>
        <xdr:cNvSpPr/>
      </xdr:nvSpPr>
      <xdr:spPr>
        <a:xfrm>
          <a:off x="654840" y="390600"/>
          <a:ext cx="10496160" cy="86673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4</xdr:col>
      <xdr:colOff>790200</xdr:colOff>
      <xdr:row>39</xdr:row>
      <xdr:rowOff>123480</xdr:rowOff>
    </xdr:to>
    <xdr:sp macro="" textlink="">
      <xdr:nvSpPr>
        <xdr:cNvPr id="3" name="AutoShape 22">
          <a:extLst>
            <a:ext uri="{FF2B5EF4-FFF2-40B4-BE49-F238E27FC236}">
              <a16:creationId xmlns:a16="http://schemas.microsoft.com/office/drawing/2014/main" id="{00000000-0008-0000-0200-000003000000}"/>
            </a:ext>
          </a:extLst>
        </xdr:cNvPr>
        <xdr:cNvSpPr/>
      </xdr:nvSpPr>
      <xdr:spPr>
        <a:xfrm>
          <a:off x="0" y="0"/>
          <a:ext cx="9177120" cy="8486280"/>
        </a:xfr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4</xdr:col>
      <xdr:colOff>790200</xdr:colOff>
      <xdr:row>39</xdr:row>
      <xdr:rowOff>123480</xdr:rowOff>
    </xdr:to>
    <xdr:sp macro="" textlink="">
      <xdr:nvSpPr>
        <xdr:cNvPr id="4" name="AutoShape 22">
          <a:extLst>
            <a:ext uri="{FF2B5EF4-FFF2-40B4-BE49-F238E27FC236}">
              <a16:creationId xmlns:a16="http://schemas.microsoft.com/office/drawing/2014/main" id="{00000000-0008-0000-0200-000004000000}"/>
            </a:ext>
          </a:extLst>
        </xdr:cNvPr>
        <xdr:cNvSpPr/>
      </xdr:nvSpPr>
      <xdr:spPr>
        <a:xfrm>
          <a:off x="0" y="0"/>
          <a:ext cx="9177120" cy="8486280"/>
        </a:xfr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4</xdr:col>
      <xdr:colOff>790200</xdr:colOff>
      <xdr:row>39</xdr:row>
      <xdr:rowOff>123480</xdr:rowOff>
    </xdr:to>
    <xdr:sp macro="" textlink="">
      <xdr:nvSpPr>
        <xdr:cNvPr id="5" name="AutoShape 22">
          <a:extLst>
            <a:ext uri="{FF2B5EF4-FFF2-40B4-BE49-F238E27FC236}">
              <a16:creationId xmlns:a16="http://schemas.microsoft.com/office/drawing/2014/main" id="{00000000-0008-0000-0200-000005000000}"/>
            </a:ext>
          </a:extLst>
        </xdr:cNvPr>
        <xdr:cNvSpPr/>
      </xdr:nvSpPr>
      <xdr:spPr>
        <a:xfrm>
          <a:off x="0" y="0"/>
          <a:ext cx="9177120" cy="8486280"/>
        </a:xfr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4</xdr:col>
      <xdr:colOff>790200</xdr:colOff>
      <xdr:row>39</xdr:row>
      <xdr:rowOff>123480</xdr:rowOff>
    </xdr:to>
    <xdr:sp macro="" textlink="">
      <xdr:nvSpPr>
        <xdr:cNvPr id="6" name="AutoShape 22">
          <a:extLst>
            <a:ext uri="{FF2B5EF4-FFF2-40B4-BE49-F238E27FC236}">
              <a16:creationId xmlns:a16="http://schemas.microsoft.com/office/drawing/2014/main" id="{00000000-0008-0000-0200-000006000000}"/>
            </a:ext>
          </a:extLst>
        </xdr:cNvPr>
        <xdr:cNvSpPr/>
      </xdr:nvSpPr>
      <xdr:spPr>
        <a:xfrm>
          <a:off x="0" y="0"/>
          <a:ext cx="9177120" cy="8486280"/>
        </a:xfr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4</xdr:col>
      <xdr:colOff>790200</xdr:colOff>
      <xdr:row>39</xdr:row>
      <xdr:rowOff>123480</xdr:rowOff>
    </xdr:to>
    <xdr:sp macro="" textlink="">
      <xdr:nvSpPr>
        <xdr:cNvPr id="7" name="AutoShape 22">
          <a:extLst>
            <a:ext uri="{FF2B5EF4-FFF2-40B4-BE49-F238E27FC236}">
              <a16:creationId xmlns:a16="http://schemas.microsoft.com/office/drawing/2014/main" id="{00000000-0008-0000-0200-000007000000}"/>
            </a:ext>
          </a:extLst>
        </xdr:cNvPr>
        <xdr:cNvSpPr/>
      </xdr:nvSpPr>
      <xdr:spPr>
        <a:xfrm>
          <a:off x="0" y="0"/>
          <a:ext cx="9177120" cy="8486280"/>
        </a:xfrm>
        <a:solidFill>
          <a:srgbClr val="FFFFFF"/>
        </a:solidFill>
        <a:ln w="9525">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topLeftCell="A3" zoomScale="90" zoomScaleNormal="90" workbookViewId="0">
      <pane xSplit="2" ySplit="1" topLeftCell="C4" activePane="bottomRight" state="frozen"/>
      <selection activeCell="A3" sqref="A3"/>
      <selection pane="topRight" activeCell="C3" sqref="C3"/>
      <selection pane="bottomLeft" activeCell="A4" sqref="A4"/>
      <selection pane="bottomRight" activeCell="F24" sqref="F24"/>
    </sheetView>
  </sheetViews>
  <sheetFormatPr defaultColWidth="9.28515625" defaultRowHeight="15"/>
  <cols>
    <col min="1" max="1" width="7.140625" customWidth="1"/>
    <col min="2" max="2" width="95.140625" customWidth="1"/>
    <col min="3" max="3" width="12.140625" style="5" customWidth="1"/>
    <col min="4" max="4" width="16.28515625" style="6" customWidth="1"/>
    <col min="5" max="6" width="15.140625" style="6" customWidth="1"/>
    <col min="7" max="7" width="14.28515625" style="6" customWidth="1"/>
    <col min="8" max="9" width="14.85546875" style="6" customWidth="1"/>
    <col min="10" max="10" width="15.140625" style="6" customWidth="1"/>
    <col min="11" max="11" width="10" bestFit="1" customWidth="1"/>
    <col min="12" max="12" width="27.85546875" customWidth="1"/>
  </cols>
  <sheetData>
    <row r="1" spans="1:10">
      <c r="A1" s="361" t="s">
        <v>0</v>
      </c>
      <c r="B1" s="361"/>
      <c r="C1" s="361"/>
      <c r="D1" s="361"/>
      <c r="E1" s="361"/>
      <c r="F1" s="361"/>
      <c r="G1" s="361"/>
      <c r="H1" s="361"/>
      <c r="I1" s="7"/>
      <c r="J1" s="7"/>
    </row>
    <row r="2" spans="1:10" ht="20.25" customHeight="1"/>
    <row r="3" spans="1:10" ht="18.75">
      <c r="A3" s="362" t="s">
        <v>1</v>
      </c>
      <c r="B3" s="362"/>
      <c r="C3" s="362"/>
      <c r="D3" s="362"/>
      <c r="E3" s="362"/>
      <c r="F3" s="362"/>
      <c r="G3" s="362"/>
      <c r="H3" s="362"/>
      <c r="I3" s="362"/>
    </row>
    <row r="4" spans="1:10" ht="23.25">
      <c r="A4" s="363" t="s">
        <v>2</v>
      </c>
      <c r="B4" s="363"/>
      <c r="C4" s="363"/>
      <c r="D4" s="363"/>
      <c r="E4" s="363"/>
      <c r="F4" s="363"/>
      <c r="G4" s="363"/>
      <c r="H4" s="363"/>
      <c r="I4" s="363"/>
    </row>
    <row r="5" spans="1:10" ht="18.75">
      <c r="A5" s="362" t="s">
        <v>3</v>
      </c>
      <c r="B5" s="362"/>
      <c r="C5" s="362"/>
      <c r="D5" s="362"/>
      <c r="E5" s="362"/>
      <c r="F5" s="362"/>
      <c r="G5" s="362"/>
      <c r="H5" s="362"/>
      <c r="I5" s="362"/>
    </row>
    <row r="6" spans="1:10" ht="38.25">
      <c r="A6" s="8" t="s">
        <v>4</v>
      </c>
      <c r="B6" s="9" t="s">
        <v>5</v>
      </c>
      <c r="C6" s="10" t="s">
        <v>6</v>
      </c>
      <c r="D6" s="11" t="s">
        <v>7</v>
      </c>
      <c r="E6" s="11" t="s">
        <v>8</v>
      </c>
      <c r="F6" s="11" t="s">
        <v>9</v>
      </c>
      <c r="G6" s="11" t="s">
        <v>10</v>
      </c>
      <c r="H6" s="11" t="s">
        <v>11</v>
      </c>
      <c r="I6" s="11" t="s">
        <v>12</v>
      </c>
    </row>
    <row r="7" spans="1:10">
      <c r="A7" s="12"/>
      <c r="B7" s="12"/>
      <c r="C7" s="13"/>
      <c r="D7" s="13">
        <v>600</v>
      </c>
      <c r="E7" s="13">
        <v>300</v>
      </c>
      <c r="F7" s="13">
        <v>1350</v>
      </c>
      <c r="G7" s="13">
        <v>1200</v>
      </c>
      <c r="H7" s="13">
        <v>500</v>
      </c>
      <c r="I7" s="13"/>
    </row>
    <row r="8" spans="1:10">
      <c r="A8" s="12"/>
      <c r="B8" s="14"/>
      <c r="C8" s="13"/>
      <c r="D8" s="15"/>
      <c r="E8" s="15"/>
      <c r="F8" s="15"/>
      <c r="G8" s="15"/>
      <c r="H8" s="15"/>
      <c r="I8" s="15"/>
    </row>
    <row r="9" spans="1:10">
      <c r="A9" s="12">
        <v>1</v>
      </c>
      <c r="B9" s="14" t="s">
        <v>13</v>
      </c>
      <c r="C9" s="13" t="s">
        <v>14</v>
      </c>
      <c r="D9" s="15">
        <v>817</v>
      </c>
      <c r="E9" s="15"/>
      <c r="F9" s="15"/>
      <c r="G9" s="15"/>
      <c r="H9" s="15"/>
      <c r="I9" s="15"/>
    </row>
    <row r="10" spans="1:10">
      <c r="A10" s="12">
        <f t="shared" ref="A10:A27" si="0">A9+1</f>
        <v>2</v>
      </c>
      <c r="B10" s="14" t="s">
        <v>437</v>
      </c>
      <c r="C10" s="13" t="s">
        <v>14</v>
      </c>
      <c r="D10" s="15">
        <v>652</v>
      </c>
      <c r="E10" s="15"/>
      <c r="F10" s="15"/>
      <c r="G10" s="15"/>
      <c r="H10" s="15"/>
      <c r="I10" s="15"/>
    </row>
    <row r="11" spans="1:10">
      <c r="A11" s="12">
        <v>3</v>
      </c>
      <c r="B11" s="14" t="s">
        <v>15</v>
      </c>
      <c r="C11" s="13" t="s">
        <v>14</v>
      </c>
      <c r="D11" s="15">
        <v>18.3</v>
      </c>
      <c r="E11" s="15"/>
      <c r="F11" s="15"/>
      <c r="G11" s="15"/>
      <c r="H11" s="15"/>
      <c r="I11" s="15"/>
    </row>
    <row r="12" spans="1:10">
      <c r="A12" s="12">
        <v>4</v>
      </c>
      <c r="B12" s="14" t="s">
        <v>16</v>
      </c>
      <c r="C12" s="13" t="s">
        <v>14</v>
      </c>
      <c r="D12" s="15">
        <v>31</v>
      </c>
      <c r="E12" s="15"/>
      <c r="F12" s="15"/>
      <c r="G12" s="15"/>
      <c r="H12" s="15"/>
      <c r="I12" s="15"/>
    </row>
    <row r="13" spans="1:10">
      <c r="A13" s="12">
        <f t="shared" si="0"/>
        <v>5</v>
      </c>
      <c r="B13" s="14" t="s">
        <v>17</v>
      </c>
      <c r="C13" s="13" t="s">
        <v>14</v>
      </c>
      <c r="D13" s="15">
        <v>119.2</v>
      </c>
      <c r="E13" s="15"/>
      <c r="F13" s="15"/>
      <c r="G13" s="15"/>
      <c r="H13" s="15"/>
      <c r="I13" s="15"/>
    </row>
    <row r="14" spans="1:10">
      <c r="A14" s="12">
        <v>6</v>
      </c>
      <c r="B14" s="14" t="s">
        <v>18</v>
      </c>
      <c r="C14" s="13" t="s">
        <v>14</v>
      </c>
      <c r="D14" s="15">
        <v>100.7</v>
      </c>
      <c r="E14" s="15"/>
      <c r="F14" s="15"/>
      <c r="G14" s="15"/>
      <c r="H14" s="15"/>
      <c r="I14" s="15"/>
    </row>
    <row r="15" spans="1:10">
      <c r="A15" s="12">
        <v>7</v>
      </c>
      <c r="B15" s="14" t="s">
        <v>19</v>
      </c>
      <c r="C15" s="13" t="s">
        <v>14</v>
      </c>
      <c r="D15" s="15"/>
      <c r="E15" s="15"/>
      <c r="F15" s="15"/>
      <c r="G15" s="15">
        <v>23</v>
      </c>
      <c r="H15" s="15"/>
      <c r="I15" s="15"/>
    </row>
    <row r="16" spans="1:10">
      <c r="A16" s="12">
        <v>8</v>
      </c>
      <c r="B16" s="14" t="s">
        <v>20</v>
      </c>
      <c r="C16" s="13" t="s">
        <v>14</v>
      </c>
      <c r="D16" s="15"/>
      <c r="E16" s="15"/>
      <c r="F16" s="15"/>
      <c r="G16" s="15">
        <v>34</v>
      </c>
      <c r="H16" s="15"/>
      <c r="I16" s="15"/>
    </row>
    <row r="17" spans="1:9">
      <c r="A17" s="12">
        <v>9</v>
      </c>
      <c r="B17" s="14" t="s">
        <v>21</v>
      </c>
      <c r="C17" s="13" t="s">
        <v>14</v>
      </c>
      <c r="D17" s="15"/>
      <c r="E17" s="15"/>
      <c r="F17" s="15"/>
      <c r="G17" s="15">
        <v>108</v>
      </c>
      <c r="H17" s="15"/>
      <c r="I17" s="15"/>
    </row>
    <row r="18" spans="1:9" s="6" customFormat="1">
      <c r="A18" s="12">
        <v>10</v>
      </c>
      <c r="B18" s="14" t="s">
        <v>22</v>
      </c>
      <c r="C18" s="13" t="s">
        <v>14</v>
      </c>
      <c r="D18" s="15"/>
      <c r="E18" s="15"/>
      <c r="F18" s="15"/>
      <c r="G18" s="15">
        <v>43.52</v>
      </c>
      <c r="H18" s="16"/>
      <c r="I18" s="15"/>
    </row>
    <row r="19" spans="1:9" s="6" customFormat="1">
      <c r="A19" s="12">
        <v>11</v>
      </c>
      <c r="B19" s="14" t="s">
        <v>435</v>
      </c>
      <c r="C19" s="13" t="s">
        <v>14</v>
      </c>
      <c r="D19" s="15">
        <v>168</v>
      </c>
      <c r="E19" s="15"/>
      <c r="F19" s="15"/>
      <c r="G19" s="15"/>
      <c r="H19" s="16"/>
      <c r="I19" s="15"/>
    </row>
    <row r="20" spans="1:9" s="6" customFormat="1">
      <c r="A20" s="12">
        <f t="shared" si="0"/>
        <v>12</v>
      </c>
      <c r="B20" s="14" t="s">
        <v>438</v>
      </c>
      <c r="C20" s="13" t="s">
        <v>14</v>
      </c>
      <c r="D20" s="15">
        <v>250</v>
      </c>
      <c r="E20" s="15"/>
      <c r="F20" s="15"/>
      <c r="G20" s="15"/>
      <c r="H20" s="16"/>
      <c r="I20" s="15"/>
    </row>
    <row r="21" spans="1:9" s="6" customFormat="1">
      <c r="A21" s="12">
        <v>13</v>
      </c>
      <c r="B21" s="14" t="s">
        <v>23</v>
      </c>
      <c r="C21" s="13" t="s">
        <v>14</v>
      </c>
      <c r="D21" s="15"/>
      <c r="E21" s="15"/>
      <c r="F21" s="15"/>
      <c r="G21" s="15">
        <v>1500</v>
      </c>
      <c r="H21" s="16"/>
      <c r="I21" s="15"/>
    </row>
    <row r="22" spans="1:9" s="6" customFormat="1">
      <c r="A22" s="12">
        <v>14</v>
      </c>
      <c r="B22" s="14" t="s">
        <v>24</v>
      </c>
      <c r="C22" s="13" t="s">
        <v>14</v>
      </c>
      <c r="D22" s="15"/>
      <c r="E22" s="15"/>
      <c r="F22" s="15"/>
      <c r="G22" s="15">
        <v>701</v>
      </c>
      <c r="H22" s="16"/>
      <c r="I22" s="15"/>
    </row>
    <row r="23" spans="1:9" s="6" customFormat="1">
      <c r="A23" s="12">
        <v>15</v>
      </c>
      <c r="B23" s="14" t="s">
        <v>436</v>
      </c>
      <c r="C23" s="13" t="s">
        <v>14</v>
      </c>
      <c r="D23" s="13">
        <v>45</v>
      </c>
      <c r="E23" s="15"/>
      <c r="F23" s="15"/>
      <c r="G23" s="15"/>
      <c r="H23" s="16"/>
      <c r="I23" s="15"/>
    </row>
    <row r="24" spans="1:9" s="6" customFormat="1">
      <c r="A24" s="12">
        <f t="shared" si="0"/>
        <v>16</v>
      </c>
      <c r="B24" s="14" t="s">
        <v>25</v>
      </c>
      <c r="C24" s="13" t="s">
        <v>14</v>
      </c>
      <c r="D24" s="15"/>
      <c r="E24" s="15"/>
      <c r="F24" s="15"/>
      <c r="G24" s="15">
        <v>643</v>
      </c>
      <c r="H24" s="16"/>
      <c r="I24" s="15"/>
    </row>
    <row r="25" spans="1:9" s="6" customFormat="1">
      <c r="A25" s="12">
        <v>17</v>
      </c>
      <c r="B25" s="14" t="s">
        <v>443</v>
      </c>
      <c r="C25" s="13" t="s">
        <v>14</v>
      </c>
      <c r="D25" s="15">
        <v>363.15</v>
      </c>
      <c r="E25" s="15"/>
      <c r="F25" s="15"/>
      <c r="G25" s="15"/>
      <c r="H25" s="16"/>
      <c r="I25" s="15"/>
    </row>
    <row r="26" spans="1:9" s="6" customFormat="1">
      <c r="A26" s="12">
        <v>18</v>
      </c>
      <c r="B26" s="14" t="s">
        <v>439</v>
      </c>
      <c r="C26" s="13" t="s">
        <v>14</v>
      </c>
      <c r="D26" s="15">
        <v>626.54</v>
      </c>
      <c r="E26" s="15"/>
      <c r="F26" s="15"/>
      <c r="G26" s="15"/>
      <c r="H26" s="16"/>
      <c r="I26" s="15"/>
    </row>
    <row r="27" spans="1:9" s="6" customFormat="1">
      <c r="A27" s="12">
        <f t="shared" si="0"/>
        <v>19</v>
      </c>
      <c r="B27" s="14" t="s">
        <v>26</v>
      </c>
      <c r="C27" s="13" t="s">
        <v>27</v>
      </c>
      <c r="D27" s="15">
        <v>16.34</v>
      </c>
      <c r="E27" s="15"/>
      <c r="F27" s="15"/>
      <c r="G27" s="15"/>
      <c r="H27" s="16"/>
      <c r="I27" s="15"/>
    </row>
    <row r="28" spans="1:9" s="6" customFormat="1">
      <c r="A28" s="12">
        <v>20</v>
      </c>
      <c r="B28" s="14" t="s">
        <v>28</v>
      </c>
      <c r="C28" s="13" t="s">
        <v>14</v>
      </c>
      <c r="D28" s="15">
        <v>20</v>
      </c>
      <c r="E28" s="15"/>
      <c r="F28" s="15"/>
      <c r="G28" s="15"/>
      <c r="H28" s="16"/>
      <c r="I28" s="15"/>
    </row>
    <row r="29" spans="1:9" s="6" customFormat="1" ht="15.75">
      <c r="A29" s="12"/>
      <c r="B29" s="17" t="s">
        <v>29</v>
      </c>
      <c r="C29" s="18"/>
      <c r="D29" s="19">
        <f>SUM(D9:D28)</f>
        <v>3227.23</v>
      </c>
      <c r="E29" s="19">
        <f>SUM(E9:E27)</f>
        <v>0</v>
      </c>
      <c r="F29" s="19">
        <f>SUM(F9:F27)</f>
        <v>0</v>
      </c>
      <c r="G29" s="19">
        <f>SUM(G9:G27)</f>
        <v>3052.52</v>
      </c>
      <c r="H29" s="19">
        <f>SUM(H9:H27)</f>
        <v>0</v>
      </c>
      <c r="I29" s="19">
        <f>SUM(I9:I27)</f>
        <v>0</v>
      </c>
    </row>
    <row r="30" spans="1:9" s="6" customFormat="1" ht="15.75">
      <c r="A30" s="12"/>
      <c r="B30" s="20"/>
      <c r="C30" s="13"/>
      <c r="D30" s="15"/>
      <c r="E30" s="15"/>
      <c r="F30" s="15"/>
      <c r="G30" s="15"/>
      <c r="H30" s="19"/>
      <c r="I30" s="19"/>
    </row>
    <row r="31" spans="1:9" s="6" customFormat="1" ht="15.75">
      <c r="A31" s="12">
        <f>A30+1</f>
        <v>1</v>
      </c>
      <c r="B31" s="14" t="s">
        <v>30</v>
      </c>
      <c r="C31" s="13" t="s">
        <v>31</v>
      </c>
      <c r="D31" s="15"/>
      <c r="E31" s="15"/>
      <c r="F31" s="15"/>
      <c r="G31" s="15">
        <v>128</v>
      </c>
      <c r="H31" s="16"/>
      <c r="I31" s="19"/>
    </row>
    <row r="32" spans="1:9" s="6" customFormat="1" ht="15.75">
      <c r="A32" s="12">
        <v>2</v>
      </c>
      <c r="B32" s="14" t="s">
        <v>444</v>
      </c>
      <c r="C32" s="13" t="s">
        <v>31</v>
      </c>
      <c r="D32" s="15"/>
      <c r="E32" s="15"/>
      <c r="F32" s="15"/>
      <c r="G32" s="15">
        <v>202.66</v>
      </c>
      <c r="H32" s="16"/>
      <c r="I32" s="19"/>
    </row>
    <row r="33" spans="1:9" s="6" customFormat="1" ht="15.75">
      <c r="A33" s="12">
        <v>3</v>
      </c>
      <c r="B33" s="14" t="s">
        <v>441</v>
      </c>
      <c r="C33" s="13" t="s">
        <v>31</v>
      </c>
      <c r="D33" s="15"/>
      <c r="E33" s="15"/>
      <c r="F33" s="15"/>
      <c r="G33" s="15">
        <v>102.91</v>
      </c>
      <c r="H33" s="16"/>
      <c r="I33" s="19"/>
    </row>
    <row r="34" spans="1:9" s="6" customFormat="1" ht="15.75">
      <c r="A34" s="12">
        <f t="shared" ref="A34" si="1">A33+1</f>
        <v>4</v>
      </c>
      <c r="B34" s="14" t="s">
        <v>442</v>
      </c>
      <c r="C34" s="13" t="s">
        <v>31</v>
      </c>
      <c r="D34" s="15"/>
      <c r="E34" s="15"/>
      <c r="F34" s="15"/>
      <c r="G34" s="15">
        <v>74.290000000000006</v>
      </c>
      <c r="H34" s="16"/>
      <c r="I34" s="19"/>
    </row>
    <row r="35" spans="1:9" s="6" customFormat="1" ht="15.75">
      <c r="A35" s="12">
        <v>5</v>
      </c>
      <c r="B35" s="14" t="s">
        <v>440</v>
      </c>
      <c r="C35" s="13" t="s">
        <v>31</v>
      </c>
      <c r="D35" s="15"/>
      <c r="E35" s="15"/>
      <c r="F35" s="15"/>
      <c r="G35" s="15">
        <v>390.53</v>
      </c>
      <c r="H35" s="16"/>
      <c r="I35" s="19"/>
    </row>
    <row r="36" spans="1:9" s="6" customFormat="1" ht="15.75">
      <c r="A36" s="12">
        <v>6</v>
      </c>
      <c r="B36" s="14" t="s">
        <v>32</v>
      </c>
      <c r="C36" s="13" t="s">
        <v>31</v>
      </c>
      <c r="D36" s="15"/>
      <c r="E36" s="15"/>
      <c r="F36" s="15"/>
      <c r="G36" s="15">
        <v>500</v>
      </c>
      <c r="H36" s="16"/>
      <c r="I36" s="19"/>
    </row>
    <row r="37" spans="1:9" s="6" customFormat="1" ht="15.75">
      <c r="A37" s="12">
        <f t="shared" ref="A37" si="2">A36+1</f>
        <v>7</v>
      </c>
      <c r="B37" s="14" t="s">
        <v>33</v>
      </c>
      <c r="C37" s="13" t="s">
        <v>31</v>
      </c>
      <c r="D37" s="15"/>
      <c r="E37" s="15"/>
      <c r="F37" s="21"/>
      <c r="G37" s="15">
        <v>156</v>
      </c>
      <c r="H37" s="16"/>
      <c r="I37" s="19"/>
    </row>
    <row r="38" spans="1:9" s="6" customFormat="1" ht="15.75">
      <c r="A38" s="12">
        <v>8</v>
      </c>
      <c r="B38" s="14" t="s">
        <v>34</v>
      </c>
      <c r="C38" s="13" t="s">
        <v>31</v>
      </c>
      <c r="D38" s="15"/>
      <c r="E38" s="15"/>
      <c r="F38" s="15"/>
      <c r="G38" s="15">
        <v>90.25</v>
      </c>
      <c r="H38" s="16"/>
      <c r="I38" s="19"/>
    </row>
    <row r="39" spans="1:9" s="6" customFormat="1" ht="15.75">
      <c r="A39" s="12">
        <v>9</v>
      </c>
      <c r="B39" s="14" t="s">
        <v>35</v>
      </c>
      <c r="C39" s="13" t="s">
        <v>31</v>
      </c>
      <c r="D39" s="15"/>
      <c r="E39" s="15"/>
      <c r="F39" s="15"/>
      <c r="G39" s="15">
        <v>66.87</v>
      </c>
      <c r="H39" s="16"/>
      <c r="I39" s="19"/>
    </row>
    <row r="40" spans="1:9" s="6" customFormat="1" ht="15.75">
      <c r="A40" s="12">
        <f t="shared" ref="A40" si="3">A39+1</f>
        <v>10</v>
      </c>
      <c r="B40" s="14" t="s">
        <v>36</v>
      </c>
      <c r="C40" s="13" t="s">
        <v>31</v>
      </c>
      <c r="D40" s="15"/>
      <c r="E40" s="15"/>
      <c r="F40" s="15"/>
      <c r="G40" s="15">
        <v>153.47</v>
      </c>
      <c r="H40" s="16"/>
      <c r="I40" s="19"/>
    </row>
    <row r="41" spans="1:9" s="6" customFormat="1">
      <c r="A41" s="12"/>
      <c r="B41" s="14"/>
      <c r="C41" s="13"/>
      <c r="D41" s="15"/>
      <c r="E41" s="15"/>
      <c r="F41" s="21"/>
      <c r="G41" s="15"/>
      <c r="H41" s="16"/>
      <c r="I41" s="15"/>
    </row>
    <row r="42" spans="1:9" s="6" customFormat="1" ht="15.75">
      <c r="A42" s="22"/>
      <c r="B42" s="17" t="s">
        <v>37</v>
      </c>
      <c r="C42" s="18"/>
      <c r="D42" s="19">
        <f>SUM(D31:D40)</f>
        <v>0</v>
      </c>
      <c r="E42" s="19">
        <f>SUM(E31:E40)</f>
        <v>0</v>
      </c>
      <c r="F42" s="19">
        <f>SUM(F31:F40)</f>
        <v>0</v>
      </c>
      <c r="G42" s="19">
        <f>SUM(G31:G40)</f>
        <v>1864.9799999999998</v>
      </c>
      <c r="H42" s="19">
        <f>SUM(H31:H40)</f>
        <v>0</v>
      </c>
      <c r="I42" s="19">
        <f>SUM(D42:H42)</f>
        <v>1864.9799999999998</v>
      </c>
    </row>
    <row r="43" spans="1:9" s="6" customFormat="1" ht="15.75">
      <c r="A43" s="23"/>
      <c r="B43" s="20" t="s">
        <v>38</v>
      </c>
      <c r="C43" s="24"/>
      <c r="D43" s="25" t="s">
        <v>39</v>
      </c>
      <c r="E43" s="25"/>
      <c r="F43" s="25" t="s">
        <v>39</v>
      </c>
      <c r="G43" s="25" t="s">
        <v>40</v>
      </c>
      <c r="H43" s="26"/>
      <c r="I43" s="19"/>
    </row>
    <row r="44" spans="1:9" s="6" customFormat="1" ht="15.75">
      <c r="A44" s="22"/>
      <c r="B44" s="17" t="s">
        <v>41</v>
      </c>
      <c r="C44" s="18"/>
      <c r="D44" s="19">
        <f>(D42/191.4)*8</f>
        <v>0</v>
      </c>
      <c r="E44" s="19">
        <f>E42/191.4*8</f>
        <v>0</v>
      </c>
      <c r="F44" s="19">
        <f>F42/191.4*8</f>
        <v>0</v>
      </c>
      <c r="G44" s="19">
        <f>(G42/191.4)*34.8</f>
        <v>339.08727272727265</v>
      </c>
      <c r="H44" s="19">
        <f>H42/191.4*8</f>
        <v>0</v>
      </c>
      <c r="I44" s="19">
        <f>SUM(D44:H44)</f>
        <v>339.08727272727265</v>
      </c>
    </row>
    <row r="45" spans="1:9" s="6" customFormat="1" ht="15.75">
      <c r="A45" s="12"/>
      <c r="B45" s="14"/>
      <c r="C45" s="13"/>
      <c r="D45" s="15"/>
      <c r="E45" s="15"/>
      <c r="F45" s="15"/>
      <c r="G45" s="15"/>
      <c r="H45" s="15"/>
      <c r="I45" s="19">
        <f>SUM(D45:H45)</f>
        <v>0</v>
      </c>
    </row>
    <row r="46" spans="1:9" s="6" customFormat="1" ht="15.75">
      <c r="A46" s="22"/>
      <c r="B46" s="17" t="s">
        <v>42</v>
      </c>
      <c r="C46" s="18"/>
      <c r="D46" s="19">
        <f>D29+D44</f>
        <v>3227.23</v>
      </c>
      <c r="E46" s="19">
        <f>E29+E44</f>
        <v>0</v>
      </c>
      <c r="F46" s="19">
        <f>F29+F44</f>
        <v>0</v>
      </c>
      <c r="G46" s="19">
        <f>G29+G44</f>
        <v>3391.6072727272726</v>
      </c>
      <c r="H46" s="19">
        <f>H29+H44</f>
        <v>0</v>
      </c>
      <c r="I46" s="19">
        <f>SUM(D46:H46)</f>
        <v>6618.8372727272726</v>
      </c>
    </row>
    <row r="47" spans="1:9" s="6" customFormat="1" ht="15.75">
      <c r="A47" s="22"/>
      <c r="B47" s="17"/>
      <c r="C47" s="18"/>
      <c r="D47" s="19"/>
      <c r="E47" s="19"/>
      <c r="F47" s="19"/>
      <c r="G47" s="19"/>
      <c r="H47" s="19"/>
      <c r="I47" s="19"/>
    </row>
    <row r="48" spans="1:9" s="6" customFormat="1" ht="15.75">
      <c r="A48" s="17"/>
      <c r="B48" s="17" t="s">
        <v>43</v>
      </c>
      <c r="C48" s="18"/>
      <c r="D48" s="19">
        <f>D46*D7/D7</f>
        <v>3227.23</v>
      </c>
      <c r="E48" s="19">
        <f>E46*600/E7</f>
        <v>0</v>
      </c>
      <c r="F48" s="19">
        <f>F46*600/F7</f>
        <v>0</v>
      </c>
      <c r="G48" s="19">
        <f>(G46*D7)/G7</f>
        <v>1695.8036363636363</v>
      </c>
      <c r="H48" s="19">
        <f>(H46*D7)/H7</f>
        <v>0</v>
      </c>
      <c r="I48" s="19">
        <f>SUM(D48:H48)</f>
        <v>4923.0336363636361</v>
      </c>
    </row>
    <row r="49" spans="1:9" s="6" customFormat="1">
      <c r="A49" s="14"/>
      <c r="B49" s="14"/>
      <c r="C49" s="13"/>
      <c r="D49" s="15"/>
      <c r="E49" s="15"/>
      <c r="F49" s="15"/>
      <c r="G49" s="15"/>
      <c r="H49" s="15"/>
      <c r="I49" s="15"/>
    </row>
    <row r="50" spans="1:9" s="6" customFormat="1" ht="15.75">
      <c r="A50" s="17"/>
      <c r="B50" s="17" t="s">
        <v>44</v>
      </c>
      <c r="C50" s="18"/>
      <c r="D50" s="19"/>
      <c r="E50" s="19"/>
      <c r="F50" s="19"/>
      <c r="G50" s="19"/>
      <c r="H50" s="19"/>
      <c r="I50" s="19">
        <f>I48/D7</f>
        <v>8.2050560606060596</v>
      </c>
    </row>
    <row r="51" spans="1:9" s="6" customFormat="1">
      <c r="A51" s="14"/>
      <c r="B51" s="14"/>
      <c r="C51" s="13"/>
      <c r="D51" s="15"/>
      <c r="E51" s="15"/>
      <c r="F51" s="15"/>
      <c r="G51" s="15"/>
      <c r="H51" s="15"/>
      <c r="I51" s="15"/>
    </row>
    <row r="52" spans="1:9" s="6" customFormat="1">
      <c r="A52" s="27"/>
      <c r="B52" s="27"/>
      <c r="C52" s="28"/>
      <c r="D52" s="29"/>
      <c r="E52" s="29"/>
      <c r="F52" s="29"/>
      <c r="G52" s="29"/>
      <c r="H52" s="29"/>
      <c r="I52" s="29"/>
    </row>
    <row r="53" spans="1:9" s="6" customFormat="1">
      <c r="A53"/>
      <c r="B53" s="30"/>
      <c r="C53" s="5"/>
    </row>
    <row r="54" spans="1:9" s="6" customFormat="1">
      <c r="A54" s="31"/>
      <c r="B54" s="31" t="s">
        <v>45</v>
      </c>
      <c r="C54" s="32"/>
    </row>
    <row r="55" spans="1:9" s="6" customFormat="1">
      <c r="A55" s="14"/>
      <c r="B55" s="14" t="s">
        <v>46</v>
      </c>
      <c r="C55" s="15">
        <v>188.76</v>
      </c>
    </row>
    <row r="56" spans="1:9" s="6" customFormat="1">
      <c r="A56" s="14"/>
      <c r="B56" s="14" t="s">
        <v>47</v>
      </c>
      <c r="C56" s="15">
        <v>34.799999999999997</v>
      </c>
    </row>
    <row r="57" spans="1:9" s="6" customFormat="1">
      <c r="A57" s="14"/>
      <c r="B57" s="14" t="s">
        <v>48</v>
      </c>
      <c r="C57" s="15">
        <v>16</v>
      </c>
    </row>
    <row r="58" spans="1:9" s="6" customFormat="1">
      <c r="A58" s="14"/>
      <c r="B58" s="14" t="s">
        <v>49</v>
      </c>
      <c r="C58" s="15">
        <v>8</v>
      </c>
    </row>
    <row r="60" spans="1:9">
      <c r="B60" s="23" t="s">
        <v>50</v>
      </c>
    </row>
    <row r="61" spans="1:9">
      <c r="B61" s="14" t="s">
        <v>51</v>
      </c>
    </row>
    <row r="62" spans="1:9">
      <c r="B62" s="14" t="s">
        <v>52</v>
      </c>
    </row>
    <row r="63" spans="1:9">
      <c r="B63" s="14" t="s">
        <v>53</v>
      </c>
    </row>
    <row r="64" spans="1:9">
      <c r="B64" s="14" t="s">
        <v>54</v>
      </c>
    </row>
    <row r="65" spans="2:2">
      <c r="B65" s="14" t="s">
        <v>55</v>
      </c>
    </row>
    <row r="66" spans="2:2">
      <c r="B66" s="14" t="s">
        <v>56</v>
      </c>
    </row>
    <row r="67" spans="2:2">
      <c r="B67" s="14" t="s">
        <v>57</v>
      </c>
    </row>
  </sheetData>
  <mergeCells count="4">
    <mergeCell ref="A1:H1"/>
    <mergeCell ref="A3:I3"/>
    <mergeCell ref="A4:I4"/>
    <mergeCell ref="A5:I5"/>
  </mergeCells>
  <pageMargins left="0.25" right="0.25" top="0.75" bottom="0.75" header="0.3" footer="0.3"/>
  <pageSetup paperSize="9" scale="48"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zoomScaleNormal="100" workbookViewId="0">
      <selection activeCell="D10" sqref="D10"/>
    </sheetView>
  </sheetViews>
  <sheetFormatPr defaultColWidth="8.7109375" defaultRowHeight="15"/>
  <cols>
    <col min="2" max="2" width="40.7109375" customWidth="1"/>
    <col min="3" max="3" width="17.5703125" customWidth="1"/>
    <col min="4" max="4" width="20.42578125" customWidth="1"/>
    <col min="5" max="5" width="21.85546875" customWidth="1"/>
  </cols>
  <sheetData>
    <row r="1" spans="1:7" ht="30" customHeight="1">
      <c r="A1" s="419" t="s">
        <v>252</v>
      </c>
      <c r="B1" s="419"/>
      <c r="C1" s="419"/>
      <c r="D1" s="419"/>
      <c r="E1" s="419"/>
      <c r="F1" s="41"/>
      <c r="G1" s="41"/>
    </row>
    <row r="2" spans="1:7" ht="28.5" customHeight="1">
      <c r="A2" s="419" t="s">
        <v>395</v>
      </c>
      <c r="B2" s="419"/>
      <c r="C2" s="419"/>
      <c r="D2" s="419"/>
      <c r="E2" s="419"/>
      <c r="F2" s="41"/>
      <c r="G2" s="41"/>
    </row>
    <row r="3" spans="1:7" ht="33" customHeight="1">
      <c r="A3" s="327" t="s">
        <v>422</v>
      </c>
      <c r="B3" s="328"/>
      <c r="C3" s="328"/>
      <c r="D3" s="328"/>
      <c r="E3" s="329"/>
    </row>
    <row r="4" spans="1:7" ht="30.75" customHeight="1">
      <c r="A4" s="420" t="s">
        <v>417</v>
      </c>
      <c r="B4" s="420"/>
      <c r="C4" s="420"/>
      <c r="D4" s="420"/>
      <c r="E4" s="420"/>
    </row>
    <row r="5" spans="1:7" ht="30.75" customHeight="1">
      <c r="A5" s="421" t="s">
        <v>423</v>
      </c>
      <c r="B5" s="421"/>
      <c r="C5" s="421"/>
      <c r="D5" s="421"/>
      <c r="E5" s="421"/>
    </row>
    <row r="6" spans="1:7">
      <c r="A6" s="422"/>
      <c r="B6" s="422"/>
      <c r="C6" s="422"/>
      <c r="D6" s="422"/>
      <c r="E6" s="422"/>
    </row>
    <row r="7" spans="1:7" ht="40.5" customHeight="1">
      <c r="A7" s="330" t="s">
        <v>4</v>
      </c>
      <c r="B7" s="331" t="s">
        <v>237</v>
      </c>
      <c r="C7" s="331" t="s">
        <v>238</v>
      </c>
      <c r="D7" s="331" t="s">
        <v>239</v>
      </c>
      <c r="E7" s="331" t="s">
        <v>424</v>
      </c>
    </row>
    <row r="8" spans="1:7" ht="40.5" customHeight="1">
      <c r="A8" s="330">
        <v>1</v>
      </c>
      <c r="B8" s="332" t="s">
        <v>241</v>
      </c>
      <c r="C8" s="331">
        <v>7</v>
      </c>
      <c r="D8" s="331"/>
      <c r="E8" s="331"/>
    </row>
    <row r="9" spans="1:7" ht="46.5" customHeight="1">
      <c r="A9" s="330">
        <f t="shared" ref="A9:A17" si="0">A8+1</f>
        <v>2</v>
      </c>
      <c r="B9" s="332" t="s">
        <v>451</v>
      </c>
      <c r="C9" s="331">
        <v>1</v>
      </c>
      <c r="D9" s="331"/>
      <c r="E9" s="331"/>
    </row>
    <row r="10" spans="1:7" ht="46.5" customHeight="1">
      <c r="A10" s="330">
        <f t="shared" si="0"/>
        <v>3</v>
      </c>
      <c r="B10" s="332" t="s">
        <v>454</v>
      </c>
      <c r="C10" s="331">
        <v>1</v>
      </c>
      <c r="D10" s="331"/>
      <c r="E10" s="331"/>
    </row>
    <row r="11" spans="1:7" ht="40.5" customHeight="1" thickBot="1">
      <c r="A11" s="330">
        <f t="shared" si="0"/>
        <v>4</v>
      </c>
      <c r="B11" s="332" t="s">
        <v>242</v>
      </c>
      <c r="C11" s="331">
        <v>3</v>
      </c>
      <c r="D11" s="331"/>
      <c r="E11" s="331"/>
    </row>
    <row r="12" spans="1:7" ht="40.5" customHeight="1" thickBot="1">
      <c r="A12" s="330">
        <f t="shared" si="0"/>
        <v>5</v>
      </c>
      <c r="B12" s="332" t="s">
        <v>243</v>
      </c>
      <c r="C12" s="331">
        <v>3</v>
      </c>
      <c r="D12" s="331"/>
      <c r="E12" s="331"/>
    </row>
    <row r="13" spans="1:7" ht="40.5" customHeight="1">
      <c r="A13" s="330">
        <f t="shared" si="0"/>
        <v>6</v>
      </c>
      <c r="B13" s="332" t="s">
        <v>244</v>
      </c>
      <c r="C13" s="331">
        <v>1</v>
      </c>
      <c r="D13" s="331"/>
      <c r="E13" s="331"/>
    </row>
    <row r="14" spans="1:7" ht="40.5" customHeight="1">
      <c r="A14" s="330">
        <f t="shared" si="0"/>
        <v>7</v>
      </c>
      <c r="B14" s="332" t="s">
        <v>245</v>
      </c>
      <c r="C14" s="331">
        <v>1</v>
      </c>
      <c r="D14" s="331"/>
      <c r="E14" s="331"/>
    </row>
    <row r="15" spans="1:7" ht="40.5" customHeight="1">
      <c r="A15" s="330">
        <f t="shared" si="0"/>
        <v>8</v>
      </c>
      <c r="B15" s="332" t="s">
        <v>426</v>
      </c>
      <c r="C15" s="331">
        <v>6</v>
      </c>
      <c r="D15" s="331"/>
      <c r="E15" s="331"/>
    </row>
    <row r="16" spans="1:7" ht="40.5" customHeight="1">
      <c r="A16" s="330">
        <f t="shared" si="0"/>
        <v>9</v>
      </c>
      <c r="B16" s="332" t="s">
        <v>246</v>
      </c>
      <c r="C16" s="331">
        <v>1</v>
      </c>
      <c r="D16" s="331"/>
      <c r="E16" s="331"/>
    </row>
    <row r="17" spans="1:5" ht="40.5" customHeight="1" thickBot="1">
      <c r="A17" s="330">
        <f t="shared" si="0"/>
        <v>10</v>
      </c>
      <c r="B17" s="332" t="s">
        <v>247</v>
      </c>
      <c r="C17" s="331">
        <v>2</v>
      </c>
      <c r="D17" s="331"/>
      <c r="E17" s="331"/>
    </row>
    <row r="18" spans="1:5" ht="40.5" customHeight="1" thickBot="1">
      <c r="A18" s="333"/>
      <c r="B18" s="334" t="s">
        <v>12</v>
      </c>
      <c r="C18" s="335">
        <f>SUM(C8:C17)</f>
        <v>26</v>
      </c>
      <c r="D18" s="336"/>
      <c r="E18" s="169"/>
    </row>
    <row r="19" spans="1:5">
      <c r="A19" s="418" t="s">
        <v>425</v>
      </c>
      <c r="B19" s="418"/>
      <c r="C19" s="418"/>
      <c r="D19" s="418"/>
      <c r="E19" s="418"/>
    </row>
    <row r="20" spans="1:5" ht="25.5" customHeight="1">
      <c r="A20" s="418"/>
      <c r="B20" s="418"/>
      <c r="C20" s="418"/>
      <c r="D20" s="418"/>
      <c r="E20" s="418"/>
    </row>
    <row r="21" spans="1:5" ht="42.75" customHeight="1">
      <c r="A21" s="418" t="s">
        <v>453</v>
      </c>
      <c r="B21" s="418"/>
      <c r="C21" s="418"/>
      <c r="D21" s="418"/>
      <c r="E21" s="418"/>
    </row>
  </sheetData>
  <mergeCells count="7">
    <mergeCell ref="A19:E20"/>
    <mergeCell ref="A21:E21"/>
    <mergeCell ref="A1:E1"/>
    <mergeCell ref="A2:E2"/>
    <mergeCell ref="A4:E4"/>
    <mergeCell ref="A5:E5"/>
    <mergeCell ref="A6:E6"/>
  </mergeCells>
  <pageMargins left="0.51180555555555596" right="0.51180555555555596" top="0.78749999999999998" bottom="0.78749999999999998" header="0.511811023622047" footer="0.511811023622047"/>
  <pageSetup paperSize="9" scale="8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zoomScale="85" zoomScaleNormal="85" workbookViewId="0">
      <selection activeCell="G49" sqref="G49"/>
    </sheetView>
  </sheetViews>
  <sheetFormatPr defaultColWidth="9.28515625" defaultRowHeight="15"/>
  <cols>
    <col min="1" max="1" width="7.140625" customWidth="1"/>
    <col min="2" max="2" width="65.140625" customWidth="1"/>
    <col min="3" max="3" width="25.7109375" style="7" customWidth="1"/>
    <col min="4" max="4" width="17.5703125" style="6" customWidth="1"/>
    <col min="5" max="6" width="18.140625" style="6" customWidth="1"/>
    <col min="7" max="7" width="16.7109375" customWidth="1"/>
    <col min="9" max="9" width="14.42578125" customWidth="1"/>
  </cols>
  <sheetData>
    <row r="1" spans="1:7" ht="18.75">
      <c r="A1" s="362" t="s">
        <v>1</v>
      </c>
      <c r="B1" s="362"/>
      <c r="C1" s="362"/>
      <c r="D1" s="362"/>
      <c r="E1" s="362"/>
      <c r="F1" s="362"/>
      <c r="G1" s="362"/>
    </row>
    <row r="2" spans="1:7" ht="23.25">
      <c r="A2" s="364" t="s">
        <v>58</v>
      </c>
      <c r="B2" s="364"/>
      <c r="C2" s="364"/>
      <c r="D2" s="364"/>
      <c r="E2" s="364"/>
      <c r="F2" s="364"/>
      <c r="G2" s="364"/>
    </row>
    <row r="3" spans="1:7" ht="18.75">
      <c r="A3" s="362" t="s">
        <v>3</v>
      </c>
      <c r="B3" s="362"/>
      <c r="C3" s="362"/>
      <c r="D3" s="362"/>
      <c r="E3" s="362"/>
      <c r="F3" s="362"/>
      <c r="G3" s="362"/>
    </row>
    <row r="4" spans="1:7" ht="75.75" customHeight="1">
      <c r="A4" s="23" t="s">
        <v>4</v>
      </c>
      <c r="B4" s="4" t="s">
        <v>5</v>
      </c>
      <c r="C4" s="12" t="s">
        <v>6</v>
      </c>
      <c r="D4" s="33" t="s">
        <v>59</v>
      </c>
      <c r="E4" s="33" t="s">
        <v>60</v>
      </c>
      <c r="F4" s="33" t="s">
        <v>61</v>
      </c>
      <c r="G4" s="34" t="s">
        <v>12</v>
      </c>
    </row>
    <row r="5" spans="1:7" ht="21.75" customHeight="1">
      <c r="A5" s="12"/>
      <c r="B5" s="12"/>
      <c r="C5" s="12"/>
      <c r="D5" s="13">
        <v>110</v>
      </c>
      <c r="E5" s="13">
        <v>220</v>
      </c>
      <c r="F5" s="13">
        <v>220</v>
      </c>
      <c r="G5" s="12"/>
    </row>
    <row r="6" spans="1:7" ht="21.75" customHeight="1">
      <c r="A6" s="12"/>
      <c r="B6" s="12"/>
      <c r="C6" s="12"/>
      <c r="D6" s="13"/>
      <c r="E6" s="13"/>
      <c r="F6" s="13"/>
      <c r="G6" s="12"/>
    </row>
    <row r="7" spans="1:7" ht="21.75" customHeight="1">
      <c r="A7" s="12">
        <v>1</v>
      </c>
      <c r="B7" s="14" t="s">
        <v>62</v>
      </c>
      <c r="C7" s="12" t="s">
        <v>63</v>
      </c>
      <c r="D7" s="13"/>
      <c r="E7" s="15"/>
      <c r="F7" s="15">
        <v>350</v>
      </c>
      <c r="G7" s="15"/>
    </row>
    <row r="8" spans="1:7" ht="21.75" customHeight="1">
      <c r="A8" s="12">
        <v>2</v>
      </c>
      <c r="B8" s="14" t="s">
        <v>64</v>
      </c>
      <c r="C8" s="12" t="s">
        <v>63</v>
      </c>
      <c r="D8" s="13"/>
      <c r="E8" s="15"/>
      <c r="F8" s="15">
        <v>30</v>
      </c>
      <c r="G8" s="15"/>
    </row>
    <row r="9" spans="1:7" ht="21.75" customHeight="1">
      <c r="A9" s="12">
        <f t="shared" ref="A9:A30" si="0">A8+1</f>
        <v>3</v>
      </c>
      <c r="B9" s="14" t="s">
        <v>65</v>
      </c>
      <c r="C9" s="12" t="s">
        <v>63</v>
      </c>
      <c r="D9" s="13"/>
      <c r="E9" s="15"/>
      <c r="F9" s="15">
        <v>36</v>
      </c>
      <c r="G9" s="15"/>
    </row>
    <row r="10" spans="1:7" ht="21.75" customHeight="1">
      <c r="A10" s="12">
        <f t="shared" si="0"/>
        <v>4</v>
      </c>
      <c r="B10" s="14" t="s">
        <v>66</v>
      </c>
      <c r="C10" s="12" t="s">
        <v>63</v>
      </c>
      <c r="D10" s="13"/>
      <c r="E10" s="15"/>
      <c r="F10" s="15">
        <v>26</v>
      </c>
      <c r="G10" s="15"/>
    </row>
    <row r="11" spans="1:7" ht="21.75" customHeight="1">
      <c r="A11" s="12">
        <f t="shared" si="0"/>
        <v>5</v>
      </c>
      <c r="B11" s="14" t="s">
        <v>67</v>
      </c>
      <c r="C11" s="12" t="s">
        <v>63</v>
      </c>
      <c r="D11" s="15"/>
      <c r="E11" s="15"/>
      <c r="F11" s="15">
        <v>6</v>
      </c>
      <c r="G11" s="15"/>
    </row>
    <row r="12" spans="1:7" ht="21.75" customHeight="1">
      <c r="A12" s="12">
        <f t="shared" si="0"/>
        <v>6</v>
      </c>
      <c r="B12" s="14" t="s">
        <v>68</v>
      </c>
      <c r="C12" s="12" t="s">
        <v>63</v>
      </c>
      <c r="D12" s="15"/>
      <c r="E12" s="15"/>
      <c r="F12" s="15">
        <v>11</v>
      </c>
      <c r="G12" s="15"/>
    </row>
    <row r="13" spans="1:7" ht="21.75" customHeight="1">
      <c r="A13" s="12">
        <f t="shared" si="0"/>
        <v>7</v>
      </c>
      <c r="B13" s="14" t="s">
        <v>69</v>
      </c>
      <c r="C13" s="12" t="s">
        <v>63</v>
      </c>
      <c r="D13" s="15"/>
      <c r="E13" s="15"/>
      <c r="F13" s="15">
        <v>14</v>
      </c>
      <c r="G13" s="15"/>
    </row>
    <row r="14" spans="1:7" ht="21.75" customHeight="1">
      <c r="A14" s="12">
        <f t="shared" si="0"/>
        <v>8</v>
      </c>
      <c r="B14" s="14" t="s">
        <v>431</v>
      </c>
      <c r="C14" s="12" t="s">
        <v>63</v>
      </c>
      <c r="D14" s="15"/>
      <c r="E14" s="15"/>
      <c r="F14" s="15">
        <v>45</v>
      </c>
      <c r="G14" s="15"/>
    </row>
    <row r="15" spans="1:7" ht="21.75" customHeight="1">
      <c r="A15" s="12">
        <f t="shared" si="0"/>
        <v>9</v>
      </c>
      <c r="B15" s="14" t="s">
        <v>70</v>
      </c>
      <c r="C15" s="12" t="s">
        <v>63</v>
      </c>
      <c r="D15" s="15"/>
      <c r="E15" s="15"/>
      <c r="F15" s="15">
        <v>9</v>
      </c>
      <c r="G15" s="15"/>
    </row>
    <row r="16" spans="1:7" ht="21.75" customHeight="1">
      <c r="A16" s="12">
        <f t="shared" si="0"/>
        <v>10</v>
      </c>
      <c r="B16" s="14" t="s">
        <v>71</v>
      </c>
      <c r="C16" s="12" t="s">
        <v>63</v>
      </c>
      <c r="D16" s="15"/>
      <c r="E16" s="15"/>
      <c r="F16" s="15">
        <v>7</v>
      </c>
      <c r="G16" s="15"/>
    </row>
    <row r="17" spans="1:9" ht="21.75" customHeight="1">
      <c r="A17" s="12">
        <f t="shared" si="0"/>
        <v>11</v>
      </c>
      <c r="B17" s="14" t="s">
        <v>72</v>
      </c>
      <c r="C17" s="12" t="s">
        <v>63</v>
      </c>
      <c r="D17" s="15"/>
      <c r="E17" s="15"/>
      <c r="F17" s="15">
        <v>12</v>
      </c>
      <c r="G17" s="15"/>
    </row>
    <row r="18" spans="1:9" ht="21.75" customHeight="1">
      <c r="A18" s="12">
        <f t="shared" si="0"/>
        <v>12</v>
      </c>
      <c r="B18" s="14" t="s">
        <v>431</v>
      </c>
      <c r="C18" s="12" t="s">
        <v>63</v>
      </c>
      <c r="D18" s="15"/>
      <c r="E18" s="15"/>
      <c r="F18" s="15">
        <v>24.55</v>
      </c>
      <c r="G18" s="15"/>
    </row>
    <row r="19" spans="1:9" ht="21.75" customHeight="1">
      <c r="A19" s="12">
        <f t="shared" si="0"/>
        <v>13</v>
      </c>
      <c r="B19" s="14" t="s">
        <v>73</v>
      </c>
      <c r="C19" s="12" t="s">
        <v>63</v>
      </c>
      <c r="D19" s="15"/>
      <c r="E19" s="15"/>
      <c r="F19" s="35">
        <v>13</v>
      </c>
      <c r="G19" s="15"/>
    </row>
    <row r="20" spans="1:9" ht="21.75" customHeight="1">
      <c r="A20" s="12">
        <f t="shared" si="0"/>
        <v>14</v>
      </c>
      <c r="B20" s="14" t="s">
        <v>62</v>
      </c>
      <c r="C20" s="12" t="s">
        <v>63</v>
      </c>
      <c r="D20" s="15"/>
      <c r="E20" s="15">
        <v>350</v>
      </c>
      <c r="F20" s="15"/>
      <c r="G20" s="14"/>
    </row>
    <row r="21" spans="1:9" ht="21.75" customHeight="1">
      <c r="A21" s="12">
        <f t="shared" si="0"/>
        <v>15</v>
      </c>
      <c r="B21" s="14" t="s">
        <v>64</v>
      </c>
      <c r="C21" s="12" t="s">
        <v>74</v>
      </c>
      <c r="D21" s="15"/>
      <c r="E21" s="15">
        <v>30</v>
      </c>
      <c r="F21" s="15"/>
      <c r="G21" s="14"/>
    </row>
    <row r="22" spans="1:9" ht="21.75" customHeight="1">
      <c r="A22" s="12">
        <f t="shared" si="0"/>
        <v>16</v>
      </c>
      <c r="B22" s="14" t="s">
        <v>65</v>
      </c>
      <c r="C22" s="12" t="s">
        <v>74</v>
      </c>
      <c r="D22" s="15"/>
      <c r="E22" s="15">
        <v>36</v>
      </c>
      <c r="F22" s="15"/>
      <c r="G22" s="14"/>
    </row>
    <row r="23" spans="1:9" ht="21.75" customHeight="1">
      <c r="A23" s="12">
        <f t="shared" si="0"/>
        <v>17</v>
      </c>
      <c r="B23" s="14" t="s">
        <v>66</v>
      </c>
      <c r="C23" s="12" t="s">
        <v>74</v>
      </c>
      <c r="D23" s="15"/>
      <c r="E23" s="15">
        <v>26</v>
      </c>
      <c r="F23" s="15"/>
      <c r="G23" s="14"/>
    </row>
    <row r="24" spans="1:9" ht="21.75" customHeight="1">
      <c r="A24" s="12">
        <f t="shared" si="0"/>
        <v>18</v>
      </c>
      <c r="B24" s="14" t="s">
        <v>67</v>
      </c>
      <c r="C24" s="12" t="s">
        <v>74</v>
      </c>
      <c r="D24" s="15"/>
      <c r="E24" s="15">
        <v>6</v>
      </c>
      <c r="F24" s="15"/>
      <c r="G24" s="14"/>
    </row>
    <row r="25" spans="1:9" ht="21.75" customHeight="1">
      <c r="A25" s="12">
        <f t="shared" si="0"/>
        <v>19</v>
      </c>
      <c r="B25" s="14" t="s">
        <v>68</v>
      </c>
      <c r="C25" s="12" t="s">
        <v>74</v>
      </c>
      <c r="D25" s="15"/>
      <c r="E25" s="15">
        <v>11</v>
      </c>
      <c r="F25" s="15"/>
      <c r="G25" s="14"/>
    </row>
    <row r="26" spans="1:9" ht="21.75" customHeight="1">
      <c r="A26" s="12">
        <f t="shared" si="0"/>
        <v>20</v>
      </c>
      <c r="B26" s="14" t="s">
        <v>69</v>
      </c>
      <c r="C26" s="12" t="s">
        <v>74</v>
      </c>
      <c r="D26" s="15"/>
      <c r="E26" s="15">
        <v>14</v>
      </c>
      <c r="F26" s="15"/>
      <c r="G26" s="14"/>
    </row>
    <row r="27" spans="1:9" ht="21.75" customHeight="1">
      <c r="A27" s="12">
        <f t="shared" si="0"/>
        <v>21</v>
      </c>
      <c r="B27" s="14" t="s">
        <v>70</v>
      </c>
      <c r="C27" s="12" t="s">
        <v>74</v>
      </c>
      <c r="D27" s="15"/>
      <c r="E27" s="15">
        <v>9</v>
      </c>
      <c r="F27" s="15"/>
      <c r="G27" s="14"/>
    </row>
    <row r="28" spans="1:9" ht="21.75" customHeight="1">
      <c r="A28" s="12">
        <f t="shared" si="0"/>
        <v>22</v>
      </c>
      <c r="B28" s="14" t="s">
        <v>71</v>
      </c>
      <c r="C28" s="12" t="s">
        <v>74</v>
      </c>
      <c r="D28" s="15"/>
      <c r="E28" s="15">
        <v>7</v>
      </c>
      <c r="F28" s="15"/>
      <c r="G28" s="14"/>
    </row>
    <row r="29" spans="1:9" ht="21.75" customHeight="1">
      <c r="A29" s="12">
        <f t="shared" si="0"/>
        <v>23</v>
      </c>
      <c r="B29" s="14" t="s">
        <v>72</v>
      </c>
      <c r="C29" s="12" t="s">
        <v>74</v>
      </c>
      <c r="D29" s="15"/>
      <c r="E29" s="15">
        <v>12</v>
      </c>
      <c r="F29" s="15"/>
      <c r="G29" s="14"/>
    </row>
    <row r="30" spans="1:9" ht="21.75" customHeight="1">
      <c r="A30" s="12">
        <f t="shared" si="0"/>
        <v>24</v>
      </c>
      <c r="B30" s="14" t="s">
        <v>75</v>
      </c>
      <c r="C30" s="12" t="s">
        <v>74</v>
      </c>
      <c r="D30" s="15"/>
      <c r="E30" s="15">
        <v>13</v>
      </c>
      <c r="F30" s="15"/>
      <c r="G30" s="14"/>
      <c r="I30" s="36"/>
    </row>
    <row r="31" spans="1:9" s="38" customFormat="1" ht="21.75" customHeight="1">
      <c r="A31" s="12"/>
      <c r="B31" s="20" t="s">
        <v>76</v>
      </c>
      <c r="C31" s="23"/>
      <c r="D31" s="26"/>
      <c r="E31" s="26">
        <f>SUM(E21:E30)</f>
        <v>164</v>
      </c>
      <c r="F31" s="26">
        <f>SUM(F5:F30)+E20</f>
        <v>1153.55</v>
      </c>
      <c r="G31" s="37">
        <f>E31+F31</f>
        <v>1317.55</v>
      </c>
      <c r="I31" s="39"/>
    </row>
    <row r="32" spans="1:9" s="38" customFormat="1" ht="21.75" customHeight="1">
      <c r="A32" s="12">
        <f>A31+1</f>
        <v>1</v>
      </c>
      <c r="B32" s="20" t="s">
        <v>77</v>
      </c>
      <c r="C32" s="23"/>
      <c r="D32" s="40"/>
      <c r="E32" s="25" t="s">
        <v>78</v>
      </c>
      <c r="F32" s="25" t="s">
        <v>79</v>
      </c>
      <c r="G32" s="20"/>
    </row>
    <row r="33" spans="1:11" s="41" customFormat="1" ht="21.75" customHeight="1">
      <c r="A33" s="12">
        <f>A32+1</f>
        <v>2</v>
      </c>
      <c r="B33" s="17" t="s">
        <v>80</v>
      </c>
      <c r="C33" s="22"/>
      <c r="D33" s="19"/>
      <c r="E33" s="19">
        <f>(E31/188.76)*8</f>
        <v>6.9506251324433146</v>
      </c>
      <c r="F33" s="19">
        <f>(F31/188.76)*16</f>
        <v>97.779190506463237</v>
      </c>
      <c r="G33" s="17"/>
    </row>
    <row r="34" spans="1:11" s="41" customFormat="1" ht="21.75" customHeight="1">
      <c r="A34" s="12"/>
      <c r="B34" s="17"/>
      <c r="C34" s="22"/>
      <c r="D34" s="19"/>
      <c r="E34" s="19"/>
      <c r="F34" s="19"/>
      <c r="G34" s="17"/>
    </row>
    <row r="35" spans="1:11" s="41" customFormat="1" ht="21.75" customHeight="1">
      <c r="A35" s="12"/>
      <c r="B35" s="17" t="s">
        <v>81</v>
      </c>
      <c r="C35" s="22"/>
      <c r="D35" s="19"/>
      <c r="E35" s="19">
        <f>(E33*600)/E5</f>
        <v>18.95625036120904</v>
      </c>
      <c r="F35" s="19">
        <f>(F33*600)/F5</f>
        <v>266.67051956308154</v>
      </c>
      <c r="G35" s="42">
        <f>E35+F35</f>
        <v>285.62676992429056</v>
      </c>
    </row>
    <row r="36" spans="1:11" ht="21.75" customHeight="1">
      <c r="A36" s="12"/>
      <c r="B36" s="14"/>
      <c r="C36" s="12"/>
      <c r="D36" s="15"/>
      <c r="E36" s="15"/>
      <c r="F36" s="15"/>
      <c r="G36" s="14"/>
      <c r="K36" s="41"/>
    </row>
    <row r="37" spans="1:11" ht="21.75" customHeight="1">
      <c r="A37" s="12">
        <f t="shared" ref="A37:A42" si="1">A36+1</f>
        <v>1</v>
      </c>
      <c r="B37" s="14" t="s">
        <v>82</v>
      </c>
      <c r="C37" s="12" t="s">
        <v>83</v>
      </c>
      <c r="D37" s="15"/>
      <c r="E37" s="15"/>
      <c r="F37" s="15">
        <v>36</v>
      </c>
      <c r="G37" s="14"/>
    </row>
    <row r="38" spans="1:11" ht="21.75" customHeight="1">
      <c r="A38" s="12">
        <f t="shared" si="1"/>
        <v>2</v>
      </c>
      <c r="B38" s="14" t="s">
        <v>84</v>
      </c>
      <c r="C38" s="12" t="s">
        <v>83</v>
      </c>
      <c r="D38" s="15"/>
      <c r="E38" s="15"/>
      <c r="F38" s="15">
        <v>15</v>
      </c>
      <c r="G38" s="14"/>
    </row>
    <row r="39" spans="1:11" ht="21.75" customHeight="1">
      <c r="A39" s="12">
        <f t="shared" si="1"/>
        <v>3</v>
      </c>
      <c r="B39" s="14" t="s">
        <v>85</v>
      </c>
      <c r="C39" s="12" t="s">
        <v>83</v>
      </c>
      <c r="D39" s="15"/>
      <c r="E39" s="15"/>
      <c r="F39" s="15">
        <v>10</v>
      </c>
      <c r="G39" s="14"/>
    </row>
    <row r="40" spans="1:11" ht="21.75" customHeight="1">
      <c r="A40" s="12">
        <f t="shared" si="1"/>
        <v>4</v>
      </c>
      <c r="B40" s="14" t="s">
        <v>86</v>
      </c>
      <c r="C40" s="12" t="s">
        <v>83</v>
      </c>
      <c r="D40" s="15"/>
      <c r="E40" s="15">
        <v>36</v>
      </c>
      <c r="F40" s="15"/>
      <c r="G40" s="14"/>
    </row>
    <row r="41" spans="1:11" ht="21.75" customHeight="1">
      <c r="A41" s="12">
        <f t="shared" si="1"/>
        <v>5</v>
      </c>
      <c r="B41" s="14" t="s">
        <v>87</v>
      </c>
      <c r="C41" s="12" t="s">
        <v>83</v>
      </c>
      <c r="D41" s="15"/>
      <c r="E41" s="15">
        <v>15</v>
      </c>
      <c r="F41" s="15"/>
      <c r="G41" s="14"/>
    </row>
    <row r="42" spans="1:11" ht="21.75" customHeight="1">
      <c r="A42" s="12">
        <f t="shared" si="1"/>
        <v>6</v>
      </c>
      <c r="B42" s="14" t="s">
        <v>88</v>
      </c>
      <c r="C42" s="12" t="s">
        <v>83</v>
      </c>
      <c r="D42" s="15"/>
      <c r="E42" s="15">
        <v>10</v>
      </c>
      <c r="F42" s="15"/>
      <c r="G42" s="14"/>
    </row>
    <row r="43" spans="1:11" s="38" customFormat="1" ht="21.75" customHeight="1">
      <c r="A43" s="12"/>
      <c r="B43" s="20" t="s">
        <v>89</v>
      </c>
      <c r="C43" s="23"/>
      <c r="D43" s="26"/>
      <c r="E43" s="26">
        <f>SUM(E38:E42)</f>
        <v>61</v>
      </c>
      <c r="F43" s="26">
        <f>SUM(F37:F39)</f>
        <v>61</v>
      </c>
      <c r="G43" s="37">
        <f>E43+F43</f>
        <v>122</v>
      </c>
    </row>
    <row r="44" spans="1:11" ht="21.75" customHeight="1">
      <c r="A44" s="12"/>
      <c r="B44" s="20" t="s">
        <v>90</v>
      </c>
      <c r="C44" s="12"/>
      <c r="D44" s="43"/>
      <c r="E44" s="43" t="s">
        <v>91</v>
      </c>
      <c r="F44" s="43" t="s">
        <v>91</v>
      </c>
      <c r="G44" s="44">
        <f>G31+G43</f>
        <v>1439.55</v>
      </c>
    </row>
    <row r="45" spans="1:11" s="41" customFormat="1" ht="21.75" customHeight="1">
      <c r="A45" s="12"/>
      <c r="B45" s="17" t="s">
        <v>92</v>
      </c>
      <c r="C45" s="22"/>
      <c r="D45" s="19">
        <f>D43/191.4*8/6</f>
        <v>0</v>
      </c>
      <c r="E45" s="19">
        <f>((E43/188.76)*8)/3</f>
        <v>0.8617644981281346</v>
      </c>
      <c r="F45" s="19">
        <f>((F43/188.76)*8)/3</f>
        <v>0.8617644981281346</v>
      </c>
      <c r="G45" s="42">
        <f>D45+E45+F45</f>
        <v>1.7235289962562692</v>
      </c>
    </row>
    <row r="46" spans="1:11" s="41" customFormat="1" ht="21.75" customHeight="1">
      <c r="A46" s="12"/>
      <c r="B46" s="17"/>
      <c r="C46" s="22"/>
      <c r="D46" s="19"/>
      <c r="E46" s="19"/>
      <c r="F46" s="19"/>
      <c r="G46" s="17"/>
    </row>
    <row r="47" spans="1:11" s="41" customFormat="1" ht="21.75" customHeight="1">
      <c r="A47" s="12"/>
      <c r="B47" s="17" t="s">
        <v>81</v>
      </c>
      <c r="C47" s="22"/>
      <c r="D47" s="19">
        <f>D45*600/D5</f>
        <v>0</v>
      </c>
      <c r="E47" s="19">
        <f>(E45*600)/E5</f>
        <v>2.3502668130767304</v>
      </c>
      <c r="F47" s="19">
        <f>(F45*600)/F5</f>
        <v>2.3502668130767304</v>
      </c>
      <c r="G47" s="42">
        <f>D47+E47+F47</f>
        <v>4.7005336261534607</v>
      </c>
    </row>
    <row r="48" spans="1:11" s="48" customFormat="1" ht="21.75" customHeight="1">
      <c r="A48" s="12"/>
      <c r="B48" s="45"/>
      <c r="C48" s="46"/>
      <c r="D48" s="47"/>
      <c r="E48" s="47"/>
      <c r="F48" s="47"/>
      <c r="G48" s="45"/>
    </row>
    <row r="49" spans="1:7" s="41" customFormat="1" ht="21.75" customHeight="1">
      <c r="A49" s="12"/>
      <c r="B49" s="17" t="s">
        <v>93</v>
      </c>
      <c r="C49" s="22"/>
      <c r="D49" s="19"/>
      <c r="E49" s="19"/>
      <c r="F49" s="19"/>
      <c r="G49" s="42">
        <f>G35+G47</f>
        <v>290.32730355044401</v>
      </c>
    </row>
    <row r="50" spans="1:7" s="41" customFormat="1" ht="21.75" customHeight="1">
      <c r="A50" s="12"/>
      <c r="B50" s="17" t="s">
        <v>94</v>
      </c>
      <c r="C50" s="22"/>
      <c r="D50" s="19"/>
      <c r="E50" s="19"/>
      <c r="F50" s="19"/>
      <c r="G50" s="42">
        <f>G49/600</f>
        <v>0.48387883925074004</v>
      </c>
    </row>
    <row r="51" spans="1:7" ht="24" customHeight="1">
      <c r="A51" s="12"/>
      <c r="B51" s="14"/>
      <c r="C51" s="12"/>
      <c r="D51" s="15"/>
      <c r="E51" s="15"/>
      <c r="F51" s="15"/>
      <c r="G51" s="14"/>
    </row>
    <row r="52" spans="1:7" ht="18" customHeight="1">
      <c r="A52" s="12"/>
      <c r="B52" s="30"/>
      <c r="C52" s="49"/>
      <c r="G52" s="36"/>
    </row>
    <row r="53" spans="1:7">
      <c r="A53" s="12">
        <f>A52+1</f>
        <v>1</v>
      </c>
      <c r="B53" s="50" t="s">
        <v>45</v>
      </c>
      <c r="C53" s="51"/>
    </row>
    <row r="54" spans="1:7">
      <c r="A54" s="12">
        <f>A53+1</f>
        <v>2</v>
      </c>
      <c r="B54" s="14" t="s">
        <v>46</v>
      </c>
      <c r="C54" s="52" t="s">
        <v>95</v>
      </c>
    </row>
    <row r="55" spans="1:7" s="6" customFormat="1">
      <c r="A55" s="12">
        <f>A54+1</f>
        <v>3</v>
      </c>
      <c r="B55" s="14" t="s">
        <v>48</v>
      </c>
      <c r="C55" s="53">
        <v>16</v>
      </c>
    </row>
    <row r="56" spans="1:7" s="6" customFormat="1">
      <c r="A56" s="12">
        <f>A55+1</f>
        <v>4</v>
      </c>
      <c r="B56" s="14" t="s">
        <v>96</v>
      </c>
      <c r="C56" s="53">
        <f>8/3</f>
        <v>2.6666666666666665</v>
      </c>
    </row>
    <row r="57" spans="1:7" s="6" customFormat="1">
      <c r="A57" s="12"/>
      <c r="B57" s="54"/>
      <c r="C57" s="55"/>
    </row>
  </sheetData>
  <mergeCells count="3">
    <mergeCell ref="A1:G1"/>
    <mergeCell ref="A2:G2"/>
    <mergeCell ref="A3:G3"/>
  </mergeCells>
  <pageMargins left="0.55138888888888904" right="0.51180555555555596" top="0.47222222222222199" bottom="0.35416666666666702" header="0.511811023622047" footer="0.511811023622047"/>
  <pageSetup paperSize="9" scale="54"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P156"/>
  <sheetViews>
    <sheetView showGridLines="0" topLeftCell="A87" zoomScale="50" zoomScaleNormal="50" workbookViewId="0">
      <selection activeCell="B1" sqref="B1:P154"/>
    </sheetView>
  </sheetViews>
  <sheetFormatPr defaultColWidth="9.28515625" defaultRowHeight="15"/>
  <cols>
    <col min="2" max="2" width="19.7109375" customWidth="1"/>
    <col min="3" max="3" width="75.5703125" customWidth="1"/>
    <col min="4" max="4" width="14.42578125" customWidth="1"/>
    <col min="5" max="5" width="28" customWidth="1"/>
    <col min="6" max="6" width="19" customWidth="1"/>
    <col min="7" max="7" width="20.7109375" customWidth="1"/>
    <col min="8" max="8" width="20.5703125" customWidth="1"/>
    <col min="9" max="9" width="16.140625" customWidth="1"/>
    <col min="10" max="10" width="15.42578125" customWidth="1"/>
    <col min="11" max="11" width="14.85546875" customWidth="1"/>
    <col min="12" max="14" width="17" customWidth="1"/>
    <col min="15" max="15" width="17.5703125" customWidth="1"/>
    <col min="16" max="16" width="20.140625" customWidth="1"/>
  </cols>
  <sheetData>
    <row r="2" spans="2:16">
      <c r="B2" s="365" t="s">
        <v>97</v>
      </c>
      <c r="C2" s="365"/>
      <c r="D2" s="365"/>
      <c r="E2" s="365"/>
      <c r="F2" s="365"/>
      <c r="G2" s="365"/>
      <c r="H2" s="365"/>
      <c r="I2" s="365"/>
      <c r="J2" s="365"/>
      <c r="K2" s="365"/>
      <c r="L2" s="365"/>
      <c r="M2" s="365"/>
      <c r="N2" s="365"/>
      <c r="O2" s="365"/>
      <c r="P2" s="365"/>
    </row>
    <row r="3" spans="2:16">
      <c r="B3" s="365"/>
      <c r="C3" s="365"/>
      <c r="D3" s="365"/>
      <c r="E3" s="365"/>
      <c r="F3" s="365"/>
      <c r="G3" s="365"/>
      <c r="H3" s="365"/>
      <c r="I3" s="365"/>
      <c r="J3" s="365"/>
      <c r="K3" s="365"/>
      <c r="L3" s="365"/>
      <c r="M3" s="365"/>
      <c r="N3" s="365"/>
      <c r="O3" s="365"/>
      <c r="P3" s="365"/>
    </row>
    <row r="4" spans="2:16">
      <c r="B4" s="56"/>
      <c r="C4" s="56"/>
      <c r="D4" s="56"/>
      <c r="E4" s="56"/>
      <c r="F4" s="56"/>
      <c r="G4" s="56"/>
      <c r="H4" s="56"/>
      <c r="I4" s="56"/>
      <c r="J4" s="56"/>
      <c r="K4" s="56"/>
      <c r="L4" s="56"/>
      <c r="M4" s="56"/>
      <c r="N4" s="56"/>
      <c r="O4" s="56"/>
      <c r="P4" s="56"/>
    </row>
    <row r="5" spans="2:16" ht="20.25">
      <c r="B5" s="366" t="s">
        <v>448</v>
      </c>
      <c r="C5" s="366"/>
      <c r="D5" s="366"/>
      <c r="E5" s="366"/>
      <c r="F5" s="366"/>
      <c r="G5" s="366"/>
      <c r="H5" s="366"/>
      <c r="I5" s="366"/>
      <c r="J5" s="366"/>
      <c r="K5" s="366"/>
      <c r="L5" s="366"/>
      <c r="M5" s="366"/>
      <c r="N5" s="366"/>
      <c r="O5" s="366"/>
      <c r="P5" s="366"/>
    </row>
    <row r="6" spans="2:16" ht="18.75">
      <c r="B6" s="367"/>
      <c r="C6" s="367"/>
      <c r="D6" s="367"/>
      <c r="E6" s="367"/>
      <c r="F6" s="367"/>
      <c r="G6" s="367"/>
      <c r="H6" s="367"/>
      <c r="I6" s="367"/>
      <c r="J6" s="367"/>
      <c r="K6" s="367"/>
      <c r="L6" s="367"/>
      <c r="M6" s="367"/>
      <c r="N6" s="367"/>
      <c r="O6" s="367"/>
      <c r="P6" s="367"/>
    </row>
    <row r="7" spans="2:16" ht="18.75">
      <c r="B7" s="368" t="s">
        <v>98</v>
      </c>
      <c r="C7" s="368"/>
      <c r="D7" s="368"/>
      <c r="E7" s="368"/>
      <c r="F7" s="368"/>
      <c r="G7" s="368"/>
      <c r="H7" s="368"/>
      <c r="I7" s="368"/>
      <c r="J7" s="368"/>
      <c r="K7" s="368"/>
      <c r="L7" s="368"/>
      <c r="M7" s="368"/>
      <c r="N7" s="368"/>
      <c r="O7" s="368"/>
      <c r="P7" s="368"/>
    </row>
    <row r="8" spans="2:16" ht="18.75">
      <c r="B8" s="367" t="s">
        <v>99</v>
      </c>
      <c r="C8" s="367"/>
      <c r="D8" s="367"/>
      <c r="E8" s="367"/>
      <c r="F8" s="367"/>
      <c r="G8" s="367"/>
      <c r="H8" s="367"/>
      <c r="I8" s="367"/>
      <c r="J8" s="367"/>
      <c r="K8" s="367"/>
      <c r="L8" s="367"/>
      <c r="M8" s="367"/>
      <c r="N8" s="367"/>
      <c r="O8" s="367"/>
      <c r="P8" s="367"/>
    </row>
    <row r="9" spans="2:16" ht="15.75" customHeight="1">
      <c r="B9" s="369" t="s">
        <v>100</v>
      </c>
      <c r="C9" s="369"/>
      <c r="D9" s="369"/>
      <c r="E9" s="369"/>
      <c r="F9" s="369"/>
      <c r="G9" s="369"/>
      <c r="H9" s="369"/>
      <c r="I9" s="369"/>
      <c r="J9" s="369"/>
      <c r="K9" s="369"/>
      <c r="L9" s="369"/>
      <c r="M9" s="369"/>
      <c r="N9" s="369"/>
      <c r="O9" s="369"/>
      <c r="P9" s="369"/>
    </row>
    <row r="10" spans="2:16" ht="15" customHeight="1">
      <c r="B10" s="57"/>
      <c r="C10" s="58"/>
      <c r="D10" s="58"/>
      <c r="E10" s="58"/>
      <c r="F10" s="58"/>
      <c r="G10" s="58"/>
      <c r="H10" s="58"/>
      <c r="I10" s="58"/>
      <c r="J10" s="58"/>
      <c r="K10" s="58"/>
      <c r="L10" s="58"/>
      <c r="M10" s="58"/>
      <c r="N10" s="58"/>
      <c r="O10" s="58"/>
      <c r="P10" s="58"/>
    </row>
    <row r="11" spans="2:16">
      <c r="B11" s="3" t="s">
        <v>101</v>
      </c>
      <c r="C11" s="59" t="s">
        <v>102</v>
      </c>
      <c r="D11" s="370" t="s">
        <v>103</v>
      </c>
      <c r="E11" s="370"/>
      <c r="F11" s="60"/>
      <c r="G11" s="60"/>
      <c r="H11" s="60"/>
      <c r="I11" s="60"/>
      <c r="J11" s="60"/>
      <c r="K11" s="60"/>
      <c r="L11" s="60"/>
      <c r="M11" s="60"/>
      <c r="N11" s="60"/>
      <c r="O11" s="60"/>
      <c r="P11" s="60"/>
    </row>
    <row r="12" spans="2:16">
      <c r="B12" s="3" t="s">
        <v>104</v>
      </c>
      <c r="C12" s="59" t="s">
        <v>105</v>
      </c>
      <c r="D12" s="370" t="s">
        <v>106</v>
      </c>
      <c r="E12" s="370"/>
      <c r="F12" s="60"/>
      <c r="G12" s="60"/>
      <c r="H12" s="60"/>
      <c r="I12" s="60"/>
      <c r="J12" s="60"/>
      <c r="K12" s="60"/>
      <c r="L12" s="60"/>
      <c r="M12" s="60"/>
      <c r="N12" s="60"/>
      <c r="O12" s="60"/>
      <c r="P12" s="60"/>
    </row>
    <row r="13" spans="2:16">
      <c r="B13" s="3" t="s">
        <v>107</v>
      </c>
      <c r="C13" s="59" t="s">
        <v>108</v>
      </c>
      <c r="D13" s="370"/>
      <c r="E13" s="370"/>
      <c r="F13" s="60"/>
      <c r="G13" s="60"/>
      <c r="H13" s="60"/>
      <c r="I13" s="60"/>
      <c r="J13" s="60"/>
      <c r="K13" s="60"/>
      <c r="L13" s="60"/>
      <c r="M13" s="60"/>
      <c r="N13" s="60"/>
      <c r="O13" s="60"/>
      <c r="P13" s="60"/>
    </row>
    <row r="14" spans="2:16">
      <c r="B14" s="3" t="s">
        <v>109</v>
      </c>
      <c r="C14" s="59" t="s">
        <v>110</v>
      </c>
      <c r="D14" s="370" t="s">
        <v>111</v>
      </c>
      <c r="E14" s="370"/>
      <c r="F14" s="60"/>
      <c r="G14" s="60"/>
      <c r="H14" s="60"/>
      <c r="I14" s="60"/>
      <c r="J14" s="60"/>
      <c r="K14" s="60"/>
      <c r="L14" s="60"/>
      <c r="M14" s="60"/>
      <c r="N14" s="60"/>
      <c r="O14" s="60"/>
      <c r="P14" s="60"/>
    </row>
    <row r="15" spans="2:16">
      <c r="B15" s="3" t="s">
        <v>112</v>
      </c>
      <c r="C15" s="59" t="s">
        <v>113</v>
      </c>
      <c r="D15" s="370"/>
      <c r="E15" s="370"/>
      <c r="F15" s="60"/>
      <c r="G15" s="60"/>
      <c r="H15" s="60"/>
      <c r="I15" s="60"/>
      <c r="J15" s="60"/>
      <c r="K15" s="60"/>
      <c r="L15" s="60"/>
      <c r="M15" s="60"/>
      <c r="N15" s="60"/>
      <c r="O15" s="60"/>
      <c r="P15" s="60"/>
    </row>
    <row r="16" spans="2:16">
      <c r="B16" s="2" t="s">
        <v>114</v>
      </c>
      <c r="C16" s="61" t="s">
        <v>115</v>
      </c>
      <c r="D16" s="371">
        <v>12</v>
      </c>
      <c r="E16" s="371"/>
      <c r="F16" s="60"/>
      <c r="G16" s="60"/>
      <c r="H16" s="60"/>
      <c r="I16" s="60"/>
      <c r="J16" s="60"/>
      <c r="K16" s="60"/>
      <c r="L16" s="60"/>
      <c r="M16" s="60"/>
      <c r="N16" s="60"/>
      <c r="O16" s="60"/>
      <c r="P16" s="60"/>
    </row>
    <row r="17" spans="2:16" ht="27.75" customHeight="1">
      <c r="B17" s="372" t="s">
        <v>447</v>
      </c>
      <c r="C17" s="372"/>
      <c r="D17" s="372"/>
      <c r="E17" s="372"/>
      <c r="F17" s="372"/>
      <c r="G17" s="372"/>
      <c r="H17" s="372"/>
      <c r="I17" s="372"/>
      <c r="J17" s="372"/>
      <c r="K17" s="372"/>
      <c r="L17" s="372"/>
      <c r="M17" s="372"/>
      <c r="N17" s="372"/>
      <c r="O17" s="372"/>
      <c r="P17" s="372"/>
    </row>
    <row r="18" spans="2:16">
      <c r="B18" s="373" t="s">
        <v>116</v>
      </c>
      <c r="C18" s="373"/>
      <c r="D18" s="373"/>
      <c r="E18" s="373"/>
      <c r="F18" s="373"/>
      <c r="G18" s="373"/>
      <c r="H18" s="373"/>
      <c r="I18" s="373"/>
      <c r="J18" s="373"/>
      <c r="K18" s="373"/>
      <c r="L18" s="373"/>
      <c r="M18" s="373"/>
      <c r="N18" s="373"/>
      <c r="O18" s="373"/>
      <c r="P18" s="373"/>
    </row>
    <row r="19" spans="2:16">
      <c r="B19" s="374" t="s">
        <v>117</v>
      </c>
      <c r="C19" s="374"/>
      <c r="D19" s="374"/>
      <c r="E19" s="374"/>
      <c r="F19" s="374"/>
      <c r="G19" s="374"/>
      <c r="H19" s="374"/>
      <c r="I19" s="374"/>
      <c r="J19" s="374"/>
      <c r="K19" s="374"/>
      <c r="L19" s="374"/>
      <c r="M19" s="374"/>
      <c r="N19" s="374"/>
      <c r="O19" s="374"/>
      <c r="P19" s="374"/>
    </row>
    <row r="20" spans="2:16">
      <c r="B20" s="375" t="s">
        <v>118</v>
      </c>
      <c r="C20" s="375"/>
      <c r="D20" s="375"/>
      <c r="E20" s="375"/>
      <c r="F20" s="375"/>
      <c r="G20" s="375"/>
      <c r="H20" s="375"/>
      <c r="I20" s="375"/>
      <c r="J20" s="375"/>
      <c r="K20" s="375"/>
      <c r="L20" s="375"/>
      <c r="M20" s="375"/>
      <c r="N20" s="375"/>
      <c r="O20" s="375"/>
      <c r="P20" s="375"/>
    </row>
    <row r="21" spans="2:16" ht="27" customHeight="1">
      <c r="B21" s="62">
        <v>1</v>
      </c>
      <c r="C21" s="62" t="s">
        <v>119</v>
      </c>
      <c r="D21" s="63"/>
      <c r="E21" s="64" t="s">
        <v>120</v>
      </c>
      <c r="F21" s="65" t="s">
        <v>427</v>
      </c>
      <c r="G21" s="65" t="s">
        <v>427</v>
      </c>
      <c r="H21" s="66" t="s">
        <v>121</v>
      </c>
      <c r="I21" s="67" t="s">
        <v>122</v>
      </c>
      <c r="J21" s="68" t="s">
        <v>123</v>
      </c>
      <c r="K21" s="68" t="s">
        <v>123</v>
      </c>
      <c r="L21" s="69" t="s">
        <v>124</v>
      </c>
      <c r="M21" s="70" t="s">
        <v>125</v>
      </c>
      <c r="N21" s="71" t="s">
        <v>428</v>
      </c>
      <c r="O21" s="72" t="s">
        <v>126</v>
      </c>
      <c r="P21" s="73" t="s">
        <v>127</v>
      </c>
    </row>
    <row r="22" spans="2:16" ht="27" customHeight="1">
      <c r="B22" s="62"/>
      <c r="C22" s="62"/>
      <c r="D22" s="63"/>
      <c r="E22" s="64" t="s">
        <v>128</v>
      </c>
      <c r="F22" s="65" t="s">
        <v>129</v>
      </c>
      <c r="G22" s="65" t="s">
        <v>130</v>
      </c>
      <c r="H22" s="66" t="s">
        <v>432</v>
      </c>
      <c r="I22" s="67" t="s">
        <v>131</v>
      </c>
      <c r="J22" s="68" t="s">
        <v>132</v>
      </c>
      <c r="K22" s="68" t="s">
        <v>129</v>
      </c>
      <c r="L22" s="69" t="s">
        <v>132</v>
      </c>
      <c r="M22" s="70" t="s">
        <v>132</v>
      </c>
      <c r="N22" s="71" t="s">
        <v>132</v>
      </c>
      <c r="O22" s="72" t="s">
        <v>133</v>
      </c>
      <c r="P22" s="344" t="s">
        <v>445</v>
      </c>
    </row>
    <row r="23" spans="2:16" ht="21.75" customHeight="1">
      <c r="B23" s="3">
        <v>2</v>
      </c>
      <c r="C23" s="59" t="s">
        <v>134</v>
      </c>
      <c r="D23" s="59"/>
      <c r="E23" s="74"/>
      <c r="F23" s="74"/>
      <c r="G23" s="74"/>
      <c r="H23" s="74"/>
      <c r="I23" s="74"/>
      <c r="J23" s="74"/>
      <c r="K23" s="74"/>
      <c r="L23" s="74"/>
      <c r="M23" s="74"/>
      <c r="N23" s="74"/>
      <c r="O23" s="74"/>
      <c r="P23" s="74"/>
    </row>
    <row r="24" spans="2:16" ht="24" customHeight="1">
      <c r="B24" s="3">
        <v>3</v>
      </c>
      <c r="C24" s="59" t="s">
        <v>135</v>
      </c>
      <c r="D24" s="59"/>
      <c r="E24" s="75" t="str">
        <f t="shared" ref="E24:J24" si="0">E21</f>
        <v>Servente Diurno 44h</v>
      </c>
      <c r="F24" s="75" t="str">
        <f t="shared" si="0"/>
        <v>Servente Diurno CCO e CSO. 44h</v>
      </c>
      <c r="G24" s="75" t="str">
        <f t="shared" si="0"/>
        <v>Servente Diurno CCO e CSO. 44h</v>
      </c>
      <c r="H24" s="75" t="str">
        <f t="shared" si="0"/>
        <v>Lavador Diurno 44h</v>
      </c>
      <c r="I24" s="75" t="str">
        <f t="shared" si="0"/>
        <v>Lavador Noturno 44h</v>
      </c>
      <c r="J24" s="75" t="str">
        <f t="shared" si="0"/>
        <v>Copeira 44h</v>
      </c>
      <c r="K24" s="75" t="str">
        <f>J24</f>
        <v>Copeira 44h</v>
      </c>
      <c r="L24" s="75" t="str">
        <f>L21</f>
        <v>Bombeiro Hidráulico 44h</v>
      </c>
      <c r="M24" s="75" t="str">
        <f>M21</f>
        <v>Eletricista 44h</v>
      </c>
      <c r="N24" s="75" t="str">
        <f>N21</f>
        <v>Assistente ADM. 44h</v>
      </c>
      <c r="O24" s="75" t="str">
        <f>O21</f>
        <v>Encarregado Diurno 44h</v>
      </c>
      <c r="P24" s="75" t="str">
        <f>P21</f>
        <v>Encarregado Noturno 44h</v>
      </c>
    </row>
    <row r="25" spans="2:16">
      <c r="B25" s="3">
        <v>4</v>
      </c>
      <c r="C25" s="59" t="s">
        <v>136</v>
      </c>
      <c r="D25" s="59"/>
      <c r="E25" s="76">
        <v>46023</v>
      </c>
      <c r="F25" s="76">
        <f>E25</f>
        <v>46023</v>
      </c>
      <c r="G25" s="76">
        <f>F25</f>
        <v>46023</v>
      </c>
      <c r="H25" s="76">
        <f>G25</f>
        <v>46023</v>
      </c>
      <c r="I25" s="76">
        <f>H25</f>
        <v>46023</v>
      </c>
      <c r="J25" s="76">
        <f>I25</f>
        <v>46023</v>
      </c>
      <c r="K25" s="76">
        <f>J25</f>
        <v>46023</v>
      </c>
      <c r="L25" s="76">
        <f>K25</f>
        <v>46023</v>
      </c>
      <c r="M25" s="76">
        <f>L25</f>
        <v>46023</v>
      </c>
      <c r="N25" s="76">
        <f>M25</f>
        <v>46023</v>
      </c>
      <c r="O25" s="76">
        <f>N25</f>
        <v>46023</v>
      </c>
      <c r="P25" s="76">
        <f>O25</f>
        <v>46023</v>
      </c>
    </row>
    <row r="26" spans="2:16">
      <c r="B26" s="60"/>
      <c r="C26" s="60"/>
      <c r="D26" s="60"/>
      <c r="E26" s="60"/>
      <c r="F26" s="60"/>
      <c r="G26" s="60"/>
      <c r="H26" s="60"/>
      <c r="I26" s="60"/>
      <c r="J26" s="60"/>
      <c r="K26" s="60"/>
      <c r="L26" s="60"/>
      <c r="M26" s="60"/>
      <c r="N26" s="60"/>
      <c r="O26" s="60"/>
      <c r="P26" s="60"/>
    </row>
    <row r="27" spans="2:16">
      <c r="B27" s="374" t="s">
        <v>137</v>
      </c>
      <c r="C27" s="374"/>
      <c r="D27" s="374"/>
      <c r="E27" s="374"/>
      <c r="F27" s="374"/>
      <c r="G27" s="374"/>
      <c r="H27" s="374"/>
      <c r="I27" s="374"/>
      <c r="J27" s="374"/>
      <c r="K27" s="374"/>
      <c r="L27" s="374"/>
      <c r="M27" s="374"/>
      <c r="N27" s="374"/>
      <c r="O27" s="374"/>
      <c r="P27" s="374"/>
    </row>
    <row r="28" spans="2:16">
      <c r="B28" s="77" t="s">
        <v>138</v>
      </c>
      <c r="C28" s="376" t="s">
        <v>139</v>
      </c>
      <c r="D28" s="376"/>
      <c r="E28" s="376"/>
      <c r="F28" s="376"/>
      <c r="G28" s="376"/>
      <c r="H28" s="376"/>
      <c r="I28" s="376"/>
      <c r="J28" s="376"/>
      <c r="K28" s="376"/>
      <c r="L28" s="376"/>
      <c r="M28" s="376"/>
      <c r="N28" s="376"/>
      <c r="O28" s="376"/>
      <c r="P28" s="376"/>
    </row>
    <row r="29" spans="2:16">
      <c r="B29" s="3" t="s">
        <v>140</v>
      </c>
      <c r="C29" s="59" t="s">
        <v>141</v>
      </c>
      <c r="D29" s="59"/>
      <c r="E29" s="78">
        <f t="shared" ref="E29:P29" si="1">E23</f>
        <v>0</v>
      </c>
      <c r="F29" s="78">
        <f t="shared" si="1"/>
        <v>0</v>
      </c>
      <c r="G29" s="78">
        <f t="shared" si="1"/>
        <v>0</v>
      </c>
      <c r="H29" s="78">
        <f t="shared" si="1"/>
        <v>0</v>
      </c>
      <c r="I29" s="78">
        <f t="shared" si="1"/>
        <v>0</v>
      </c>
      <c r="J29" s="78">
        <f t="shared" si="1"/>
        <v>0</v>
      </c>
      <c r="K29" s="78">
        <f t="shared" si="1"/>
        <v>0</v>
      </c>
      <c r="L29" s="78">
        <f t="shared" si="1"/>
        <v>0</v>
      </c>
      <c r="M29" s="78">
        <f t="shared" si="1"/>
        <v>0</v>
      </c>
      <c r="N29" s="78">
        <f t="shared" si="1"/>
        <v>0</v>
      </c>
      <c r="O29" s="78">
        <f t="shared" si="1"/>
        <v>0</v>
      </c>
      <c r="P29" s="78">
        <f t="shared" si="1"/>
        <v>0</v>
      </c>
    </row>
    <row r="30" spans="2:16">
      <c r="B30" s="3" t="s">
        <v>101</v>
      </c>
      <c r="C30" s="59" t="s">
        <v>142</v>
      </c>
      <c r="D30" s="59"/>
      <c r="E30" s="78"/>
      <c r="F30" s="78"/>
      <c r="G30" s="78"/>
      <c r="H30" s="78"/>
      <c r="I30" s="78">
        <f>I29/220*81*20%</f>
        <v>0</v>
      </c>
      <c r="J30" s="78"/>
      <c r="K30" s="78"/>
      <c r="L30" s="78"/>
      <c r="M30" s="78"/>
      <c r="N30" s="78"/>
      <c r="O30" s="78"/>
      <c r="P30" s="78">
        <f>P29/220*104*20%</f>
        <v>0</v>
      </c>
    </row>
    <row r="31" spans="2:16">
      <c r="B31" s="3" t="s">
        <v>104</v>
      </c>
      <c r="C31" s="59" t="s">
        <v>143</v>
      </c>
      <c r="D31" s="79"/>
      <c r="E31" s="78"/>
      <c r="F31" s="78"/>
      <c r="G31" s="78"/>
      <c r="H31" s="78">
        <f>D31*20%</f>
        <v>0</v>
      </c>
      <c r="I31" s="78"/>
      <c r="J31" s="78"/>
      <c r="K31" s="78"/>
      <c r="L31" s="78"/>
      <c r="M31" s="78"/>
      <c r="N31" s="78"/>
      <c r="O31" s="78"/>
      <c r="P31" s="78"/>
    </row>
    <row r="32" spans="2:16">
      <c r="B32" s="3" t="s">
        <v>107</v>
      </c>
      <c r="C32" s="59" t="s">
        <v>144</v>
      </c>
      <c r="D32" s="59"/>
      <c r="E32" s="78"/>
      <c r="F32" s="78"/>
      <c r="G32" s="78"/>
      <c r="H32" s="78"/>
      <c r="I32" s="78"/>
      <c r="J32" s="78"/>
      <c r="K32" s="78"/>
      <c r="L32" s="78">
        <f>D31*40%</f>
        <v>0</v>
      </c>
      <c r="M32" s="78">
        <f>M29*30%</f>
        <v>0</v>
      </c>
      <c r="N32" s="78"/>
      <c r="O32" s="78"/>
      <c r="P32" s="78"/>
    </row>
    <row r="33" spans="2:16">
      <c r="B33" s="59"/>
      <c r="C33" s="377" t="s">
        <v>145</v>
      </c>
      <c r="D33" s="377"/>
      <c r="E33" s="80">
        <f t="shared" ref="E33:P33" si="2">E29+E30+E31+E32</f>
        <v>0</v>
      </c>
      <c r="F33" s="80">
        <f t="shared" si="2"/>
        <v>0</v>
      </c>
      <c r="G33" s="80">
        <f t="shared" si="2"/>
        <v>0</v>
      </c>
      <c r="H33" s="80">
        <f t="shared" si="2"/>
        <v>0</v>
      </c>
      <c r="I33" s="80"/>
      <c r="J33" s="80">
        <f t="shared" si="2"/>
        <v>0</v>
      </c>
      <c r="K33" s="80">
        <f t="shared" si="2"/>
        <v>0</v>
      </c>
      <c r="L33" s="80">
        <f t="shared" si="2"/>
        <v>0</v>
      </c>
      <c r="M33" s="80">
        <f t="shared" si="2"/>
        <v>0</v>
      </c>
      <c r="N33" s="80">
        <f t="shared" si="2"/>
        <v>0</v>
      </c>
      <c r="O33" s="80">
        <f t="shared" si="2"/>
        <v>0</v>
      </c>
      <c r="P33" s="80">
        <f t="shared" si="2"/>
        <v>0</v>
      </c>
    </row>
    <row r="34" spans="2:16">
      <c r="B34" s="60"/>
      <c r="C34" s="60"/>
      <c r="D34" s="60"/>
      <c r="E34" s="60"/>
      <c r="F34" s="60"/>
      <c r="G34" s="60"/>
      <c r="H34" s="60"/>
      <c r="I34" s="60"/>
      <c r="J34" s="60"/>
      <c r="K34" s="60"/>
      <c r="L34" s="60"/>
      <c r="M34" s="60"/>
      <c r="N34" s="60"/>
      <c r="O34" s="60"/>
      <c r="P34" s="60"/>
    </row>
    <row r="35" spans="2:16">
      <c r="B35" s="374" t="s">
        <v>146</v>
      </c>
      <c r="C35" s="374"/>
      <c r="D35" s="374"/>
      <c r="E35" s="374"/>
      <c r="F35" s="374"/>
      <c r="G35" s="374"/>
      <c r="H35" s="374"/>
      <c r="I35" s="374"/>
      <c r="J35" s="374"/>
      <c r="K35" s="374"/>
      <c r="L35" s="374"/>
      <c r="M35" s="374"/>
      <c r="N35" s="374"/>
      <c r="O35" s="374"/>
      <c r="P35" s="374"/>
    </row>
    <row r="36" spans="2:16">
      <c r="B36" s="1" t="s">
        <v>147</v>
      </c>
      <c r="C36" s="81" t="s">
        <v>148</v>
      </c>
      <c r="D36" s="82"/>
      <c r="E36" s="82"/>
      <c r="F36" s="82"/>
      <c r="G36" s="82"/>
      <c r="H36" s="82"/>
      <c r="I36" s="82"/>
      <c r="J36" s="82"/>
      <c r="K36" s="82"/>
      <c r="L36" s="82"/>
      <c r="M36" s="82"/>
      <c r="N36" s="82"/>
      <c r="O36" s="82"/>
      <c r="P36" s="82"/>
    </row>
    <row r="37" spans="2:16">
      <c r="B37" s="59"/>
      <c r="C37" s="59" t="s">
        <v>149</v>
      </c>
      <c r="D37" s="83"/>
      <c r="E37" s="78">
        <v>0</v>
      </c>
      <c r="F37" s="78">
        <v>0</v>
      </c>
      <c r="G37" s="78">
        <v>0</v>
      </c>
      <c r="H37" s="78">
        <v>0</v>
      </c>
      <c r="I37" s="78"/>
      <c r="J37" s="78"/>
      <c r="K37" s="78"/>
      <c r="L37" s="78"/>
      <c r="M37" s="78"/>
      <c r="N37" s="78"/>
      <c r="O37" s="78"/>
      <c r="P37" s="78"/>
    </row>
    <row r="38" spans="2:16">
      <c r="B38" s="59"/>
      <c r="C38" s="59" t="s">
        <v>150</v>
      </c>
      <c r="D38" s="59"/>
      <c r="E38" s="78">
        <v>22</v>
      </c>
      <c r="F38" s="78">
        <v>26</v>
      </c>
      <c r="G38" s="78">
        <v>22</v>
      </c>
      <c r="H38" s="78">
        <v>22</v>
      </c>
      <c r="I38" s="78">
        <v>22</v>
      </c>
      <c r="J38" s="78">
        <v>22</v>
      </c>
      <c r="K38" s="78">
        <v>26</v>
      </c>
      <c r="L38" s="78">
        <v>22</v>
      </c>
      <c r="M38" s="78">
        <v>22</v>
      </c>
      <c r="N38" s="78">
        <v>22</v>
      </c>
      <c r="O38" s="78">
        <v>22</v>
      </c>
      <c r="P38" s="78">
        <v>26</v>
      </c>
    </row>
    <row r="39" spans="2:16">
      <c r="B39" s="59"/>
      <c r="C39" s="59" t="s">
        <v>151</v>
      </c>
      <c r="D39" s="59"/>
      <c r="E39" s="78">
        <f>E37*E38</f>
        <v>0</v>
      </c>
      <c r="F39" s="78">
        <f t="shared" ref="F39:O39" si="3">F37*F38</f>
        <v>0</v>
      </c>
      <c r="G39" s="78">
        <f t="shared" si="3"/>
        <v>0</v>
      </c>
      <c r="H39" s="78">
        <f t="shared" si="3"/>
        <v>0</v>
      </c>
      <c r="I39" s="78"/>
      <c r="J39" s="78">
        <f t="shared" si="3"/>
        <v>0</v>
      </c>
      <c r="K39" s="78">
        <f t="shared" si="3"/>
        <v>0</v>
      </c>
      <c r="L39" s="78">
        <f t="shared" si="3"/>
        <v>0</v>
      </c>
      <c r="M39" s="78">
        <f t="shared" si="3"/>
        <v>0</v>
      </c>
      <c r="N39" s="78">
        <f t="shared" si="3"/>
        <v>0</v>
      </c>
      <c r="O39" s="78">
        <f t="shared" si="3"/>
        <v>0</v>
      </c>
      <c r="P39" s="78">
        <f t="shared" ref="P39" si="4">P37*P38</f>
        <v>0</v>
      </c>
    </row>
    <row r="40" spans="2:16">
      <c r="B40" s="59"/>
      <c r="C40" s="59" t="s">
        <v>152</v>
      </c>
      <c r="D40" s="59"/>
      <c r="E40" s="78">
        <f t="shared" ref="E40:O40" si="5">-6%*E29</f>
        <v>0</v>
      </c>
      <c r="F40" s="78">
        <f t="shared" si="5"/>
        <v>0</v>
      </c>
      <c r="G40" s="78">
        <f t="shared" si="5"/>
        <v>0</v>
      </c>
      <c r="H40" s="78">
        <f t="shared" si="5"/>
        <v>0</v>
      </c>
      <c r="I40" s="78"/>
      <c r="J40" s="78">
        <f t="shared" si="5"/>
        <v>0</v>
      </c>
      <c r="K40" s="78">
        <f t="shared" si="5"/>
        <v>0</v>
      </c>
      <c r="L40" s="78">
        <f t="shared" si="5"/>
        <v>0</v>
      </c>
      <c r="M40" s="78">
        <f t="shared" si="5"/>
        <v>0</v>
      </c>
      <c r="N40" s="78">
        <f t="shared" si="5"/>
        <v>0</v>
      </c>
      <c r="O40" s="78">
        <f t="shared" si="5"/>
        <v>0</v>
      </c>
      <c r="P40" s="78">
        <f t="shared" ref="P40" si="6">-6%*P29</f>
        <v>0</v>
      </c>
    </row>
    <row r="41" spans="2:16">
      <c r="B41" s="84" t="s">
        <v>140</v>
      </c>
      <c r="C41" s="59" t="s">
        <v>153</v>
      </c>
      <c r="D41" s="59"/>
      <c r="E41" s="78">
        <f t="shared" ref="E41:O41" si="7">E39+E40</f>
        <v>0</v>
      </c>
      <c r="F41" s="78">
        <f t="shared" si="7"/>
        <v>0</v>
      </c>
      <c r="G41" s="78">
        <f t="shared" si="7"/>
        <v>0</v>
      </c>
      <c r="H41" s="78">
        <f t="shared" si="7"/>
        <v>0</v>
      </c>
      <c r="I41" s="78"/>
      <c r="J41" s="78">
        <f t="shared" si="7"/>
        <v>0</v>
      </c>
      <c r="K41" s="78">
        <f t="shared" si="7"/>
        <v>0</v>
      </c>
      <c r="L41" s="78">
        <f t="shared" si="7"/>
        <v>0</v>
      </c>
      <c r="M41" s="78">
        <f t="shared" si="7"/>
        <v>0</v>
      </c>
      <c r="N41" s="78">
        <f t="shared" si="7"/>
        <v>0</v>
      </c>
      <c r="O41" s="78">
        <f t="shared" si="7"/>
        <v>0</v>
      </c>
      <c r="P41" s="78">
        <f t="shared" ref="P41" si="8">P39+P40</f>
        <v>0</v>
      </c>
    </row>
    <row r="42" spans="2:16">
      <c r="B42" s="84" t="s">
        <v>101</v>
      </c>
      <c r="C42" s="59" t="s">
        <v>154</v>
      </c>
      <c r="D42" s="85"/>
      <c r="E42" s="78">
        <f t="shared" ref="E42:O42" si="9">$D$42*E38</f>
        <v>0</v>
      </c>
      <c r="F42" s="78">
        <f t="shared" si="9"/>
        <v>0</v>
      </c>
      <c r="G42" s="78">
        <f t="shared" si="9"/>
        <v>0</v>
      </c>
      <c r="H42" s="78">
        <f t="shared" si="9"/>
        <v>0</v>
      </c>
      <c r="I42" s="78"/>
      <c r="J42" s="78">
        <f t="shared" si="9"/>
        <v>0</v>
      </c>
      <c r="K42" s="78">
        <f t="shared" si="9"/>
        <v>0</v>
      </c>
      <c r="L42" s="78">
        <f t="shared" si="9"/>
        <v>0</v>
      </c>
      <c r="M42" s="78">
        <f t="shared" si="9"/>
        <v>0</v>
      </c>
      <c r="N42" s="78">
        <f t="shared" si="9"/>
        <v>0</v>
      </c>
      <c r="O42" s="78">
        <f t="shared" si="9"/>
        <v>0</v>
      </c>
      <c r="P42" s="78">
        <f t="shared" ref="P42" si="10">$D$42*P38</f>
        <v>0</v>
      </c>
    </row>
    <row r="43" spans="2:16">
      <c r="B43" s="84" t="s">
        <v>104</v>
      </c>
      <c r="C43" s="59" t="s">
        <v>155</v>
      </c>
      <c r="D43" s="86"/>
      <c r="E43" s="78">
        <f t="shared" ref="E43:P43" si="11">D43</f>
        <v>0</v>
      </c>
      <c r="F43" s="78">
        <f t="shared" si="11"/>
        <v>0</v>
      </c>
      <c r="G43" s="78">
        <f t="shared" si="11"/>
        <v>0</v>
      </c>
      <c r="H43" s="78">
        <f t="shared" si="11"/>
        <v>0</v>
      </c>
      <c r="I43" s="78"/>
      <c r="J43" s="78">
        <f t="shared" si="11"/>
        <v>0</v>
      </c>
      <c r="K43" s="78">
        <f t="shared" si="11"/>
        <v>0</v>
      </c>
      <c r="L43" s="78">
        <f t="shared" si="11"/>
        <v>0</v>
      </c>
      <c r="M43" s="78">
        <f t="shared" si="11"/>
        <v>0</v>
      </c>
      <c r="N43" s="78">
        <f t="shared" si="11"/>
        <v>0</v>
      </c>
      <c r="O43" s="78">
        <f t="shared" si="11"/>
        <v>0</v>
      </c>
      <c r="P43" s="78">
        <f t="shared" si="11"/>
        <v>0</v>
      </c>
    </row>
    <row r="44" spans="2:16">
      <c r="B44" s="84" t="s">
        <v>107</v>
      </c>
      <c r="C44" s="59" t="s">
        <v>156</v>
      </c>
      <c r="D44" s="87"/>
      <c r="E44" s="78"/>
      <c r="F44" s="78"/>
      <c r="G44" s="78"/>
      <c r="H44" s="78"/>
      <c r="I44" s="78"/>
      <c r="J44" s="78"/>
      <c r="K44" s="78"/>
      <c r="L44" s="78"/>
      <c r="M44" s="78"/>
      <c r="N44" s="78"/>
      <c r="O44" s="78"/>
      <c r="P44" s="78"/>
    </row>
    <row r="45" spans="2:16">
      <c r="B45" s="84" t="s">
        <v>109</v>
      </c>
      <c r="C45" s="59" t="s">
        <v>157</v>
      </c>
      <c r="D45" s="86"/>
      <c r="E45" s="78">
        <f t="shared" ref="E45:P45" si="12">D45</f>
        <v>0</v>
      </c>
      <c r="F45" s="78">
        <f t="shared" si="12"/>
        <v>0</v>
      </c>
      <c r="G45" s="78">
        <f t="shared" si="12"/>
        <v>0</v>
      </c>
      <c r="H45" s="78">
        <f t="shared" si="12"/>
        <v>0</v>
      </c>
      <c r="I45" s="78"/>
      <c r="J45" s="78">
        <f t="shared" si="12"/>
        <v>0</v>
      </c>
      <c r="K45" s="78">
        <f t="shared" si="12"/>
        <v>0</v>
      </c>
      <c r="L45" s="78">
        <f t="shared" si="12"/>
        <v>0</v>
      </c>
      <c r="M45" s="78">
        <f t="shared" si="12"/>
        <v>0</v>
      </c>
      <c r="N45" s="78">
        <f t="shared" si="12"/>
        <v>0</v>
      </c>
      <c r="O45" s="78">
        <f t="shared" si="12"/>
        <v>0</v>
      </c>
      <c r="P45" s="78">
        <f t="shared" si="12"/>
        <v>0</v>
      </c>
    </row>
    <row r="46" spans="2:16">
      <c r="B46" s="84" t="s">
        <v>112</v>
      </c>
      <c r="C46" s="59" t="s">
        <v>158</v>
      </c>
      <c r="D46" s="86"/>
      <c r="E46" s="78">
        <f t="shared" ref="E46:P46" si="13">D46</f>
        <v>0</v>
      </c>
      <c r="F46" s="78">
        <f t="shared" si="13"/>
        <v>0</v>
      </c>
      <c r="G46" s="78">
        <f t="shared" si="13"/>
        <v>0</v>
      </c>
      <c r="H46" s="78">
        <f t="shared" si="13"/>
        <v>0</v>
      </c>
      <c r="I46" s="78"/>
      <c r="J46" s="78">
        <f t="shared" si="13"/>
        <v>0</v>
      </c>
      <c r="K46" s="78">
        <f t="shared" si="13"/>
        <v>0</v>
      </c>
      <c r="L46" s="78">
        <f t="shared" si="13"/>
        <v>0</v>
      </c>
      <c r="M46" s="78">
        <f t="shared" si="13"/>
        <v>0</v>
      </c>
      <c r="N46" s="78">
        <f t="shared" si="13"/>
        <v>0</v>
      </c>
      <c r="O46" s="78">
        <f t="shared" si="13"/>
        <v>0</v>
      </c>
      <c r="P46" s="78">
        <f t="shared" si="13"/>
        <v>0</v>
      </c>
    </row>
    <row r="47" spans="2:16">
      <c r="B47" s="377" t="s">
        <v>159</v>
      </c>
      <c r="C47" s="377"/>
      <c r="D47" s="377"/>
      <c r="E47" s="80">
        <f t="shared" ref="E47:O47" si="14">E41+E42+E43+E44+E45+E46</f>
        <v>0</v>
      </c>
      <c r="F47" s="80">
        <f t="shared" si="14"/>
        <v>0</v>
      </c>
      <c r="G47" s="80">
        <f t="shared" si="14"/>
        <v>0</v>
      </c>
      <c r="H47" s="80">
        <f t="shared" si="14"/>
        <v>0</v>
      </c>
      <c r="I47" s="80"/>
      <c r="J47" s="80">
        <f t="shared" si="14"/>
        <v>0</v>
      </c>
      <c r="K47" s="80">
        <f t="shared" si="14"/>
        <v>0</v>
      </c>
      <c r="L47" s="80">
        <f t="shared" si="14"/>
        <v>0</v>
      </c>
      <c r="M47" s="80">
        <f t="shared" si="14"/>
        <v>0</v>
      </c>
      <c r="N47" s="80">
        <f t="shared" si="14"/>
        <v>0</v>
      </c>
      <c r="O47" s="80">
        <f t="shared" si="14"/>
        <v>0</v>
      </c>
      <c r="P47" s="80">
        <f t="shared" ref="P47" si="15">P41+P42+P43+P44+P45+P46</f>
        <v>0</v>
      </c>
    </row>
    <row r="48" spans="2:16">
      <c r="B48" s="60"/>
      <c r="C48" s="60"/>
      <c r="D48" s="60"/>
      <c r="E48" s="60"/>
      <c r="F48" s="60"/>
      <c r="G48" s="60"/>
      <c r="H48" s="60"/>
      <c r="I48" s="60"/>
      <c r="J48" s="60"/>
      <c r="K48" s="60"/>
      <c r="L48" s="60"/>
      <c r="M48" s="60"/>
      <c r="N48" s="60"/>
      <c r="O48" s="60"/>
      <c r="P48" s="60"/>
    </row>
    <row r="49" spans="2:16">
      <c r="B49" s="374" t="s">
        <v>160</v>
      </c>
      <c r="C49" s="374"/>
      <c r="D49" s="374"/>
      <c r="E49" s="374"/>
      <c r="F49" s="374"/>
      <c r="G49" s="374"/>
      <c r="H49" s="374"/>
      <c r="I49" s="374"/>
      <c r="J49" s="374"/>
      <c r="K49" s="374"/>
      <c r="L49" s="374"/>
      <c r="M49" s="374"/>
      <c r="N49" s="374"/>
      <c r="O49" s="374"/>
      <c r="P49" s="374"/>
    </row>
    <row r="50" spans="2:16">
      <c r="B50" s="1" t="s">
        <v>161</v>
      </c>
      <c r="C50" s="378" t="s">
        <v>162</v>
      </c>
      <c r="D50" s="378"/>
      <c r="E50" s="378"/>
      <c r="F50" s="378"/>
      <c r="G50" s="378"/>
      <c r="H50" s="378"/>
      <c r="I50" s="378"/>
      <c r="J50" s="378"/>
      <c r="K50" s="378"/>
      <c r="L50" s="378"/>
      <c r="M50" s="378"/>
      <c r="N50" s="378"/>
      <c r="O50" s="378"/>
      <c r="P50" s="378"/>
    </row>
    <row r="51" spans="2:16">
      <c r="B51" s="3" t="s">
        <v>140</v>
      </c>
      <c r="C51" s="59" t="s">
        <v>163</v>
      </c>
      <c r="D51" s="59"/>
      <c r="E51" s="78">
        <f>'ANEXO IX UNIFORMES'!G12</f>
        <v>0</v>
      </c>
      <c r="F51" s="88">
        <f>E51</f>
        <v>0</v>
      </c>
      <c r="G51" s="88">
        <f>F51</f>
        <v>0</v>
      </c>
      <c r="H51" s="88">
        <f>G51</f>
        <v>0</v>
      </c>
      <c r="I51" s="88">
        <f>H51</f>
        <v>0</v>
      </c>
      <c r="J51" s="88">
        <f>'ANEXO IX UNIFORMES'!G33</f>
        <v>0</v>
      </c>
      <c r="K51" s="88">
        <f>J51</f>
        <v>0</v>
      </c>
      <c r="L51" s="88">
        <f>I51</f>
        <v>0</v>
      </c>
      <c r="M51" s="88">
        <f>L51</f>
        <v>0</v>
      </c>
      <c r="N51" s="78">
        <f>'ANEXO IX UNIFORMES'!G41</f>
        <v>0</v>
      </c>
      <c r="O51" s="88">
        <f>M51</f>
        <v>0</v>
      </c>
      <c r="P51" s="88">
        <f>N51</f>
        <v>0</v>
      </c>
    </row>
    <row r="52" spans="2:16">
      <c r="B52" s="3" t="s">
        <v>101</v>
      </c>
      <c r="C52" s="59" t="s">
        <v>164</v>
      </c>
      <c r="D52" s="59"/>
      <c r="E52" s="88">
        <f>'ANEXO V MATERIAL LIMPEZA'!F46</f>
        <v>0</v>
      </c>
      <c r="F52" s="88">
        <f>E52</f>
        <v>0</v>
      </c>
      <c r="G52" s="88">
        <f>F52</f>
        <v>0</v>
      </c>
      <c r="H52" s="78">
        <f>'ANEXO VI - MATERIAL FROTA '!F18</f>
        <v>0</v>
      </c>
      <c r="I52" s="78">
        <f>H52</f>
        <v>0</v>
      </c>
      <c r="J52" s="78">
        <f>'ANEXO VIII  MATERIAL COPA'!F26</f>
        <v>0</v>
      </c>
      <c r="K52" s="78">
        <f>J52</f>
        <v>0</v>
      </c>
      <c r="L52" s="78">
        <f>K52</f>
        <v>0</v>
      </c>
      <c r="M52" s="78">
        <f>L52</f>
        <v>0</v>
      </c>
      <c r="N52" s="78">
        <f>M52</f>
        <v>0</v>
      </c>
      <c r="O52" s="59"/>
      <c r="P52" s="59"/>
    </row>
    <row r="53" spans="2:16">
      <c r="B53" s="3" t="s">
        <v>104</v>
      </c>
      <c r="C53" s="59" t="s">
        <v>165</v>
      </c>
      <c r="D53" s="59"/>
      <c r="E53" s="78">
        <f>'ANEXO VII EQUIP. GERAL '!H14</f>
        <v>0</v>
      </c>
      <c r="F53" s="78">
        <f>E53</f>
        <v>0</v>
      </c>
      <c r="G53" s="78">
        <f>E53</f>
        <v>0</v>
      </c>
      <c r="H53" s="78">
        <f>'ANEXO VII EQUIP. GERAL '!H22</f>
        <v>0</v>
      </c>
      <c r="I53" s="78">
        <f>H53</f>
        <v>0</v>
      </c>
      <c r="J53" s="78">
        <f>'ANEXO VII EQUIP. GERAL '!H30</f>
        <v>0</v>
      </c>
      <c r="K53" s="78">
        <f>J53</f>
        <v>0</v>
      </c>
      <c r="L53" s="78">
        <f>K53</f>
        <v>0</v>
      </c>
      <c r="M53" s="78">
        <f>L53</f>
        <v>0</v>
      </c>
      <c r="N53" s="78">
        <f>M53</f>
        <v>0</v>
      </c>
      <c r="O53" s="59"/>
      <c r="P53" s="59"/>
    </row>
    <row r="54" spans="2:16">
      <c r="B54" s="3" t="s">
        <v>107</v>
      </c>
      <c r="C54" s="59" t="s">
        <v>166</v>
      </c>
      <c r="D54" s="59"/>
      <c r="E54" s="59"/>
      <c r="F54" s="59"/>
      <c r="G54" s="59"/>
      <c r="H54" s="59"/>
      <c r="I54" s="59"/>
      <c r="J54" s="59"/>
      <c r="K54" s="59"/>
      <c r="L54" s="59"/>
      <c r="M54" s="59"/>
      <c r="N54" s="59"/>
      <c r="O54" s="59"/>
      <c r="P54" s="59"/>
    </row>
    <row r="55" spans="2:16">
      <c r="B55" s="377" t="s">
        <v>167</v>
      </c>
      <c r="C55" s="377"/>
      <c r="D55" s="377"/>
      <c r="E55" s="80">
        <f t="shared" ref="E55:O55" si="16">E51+E52+E53+E54</f>
        <v>0</v>
      </c>
      <c r="F55" s="80">
        <f t="shared" si="16"/>
        <v>0</v>
      </c>
      <c r="G55" s="80">
        <f t="shared" si="16"/>
        <v>0</v>
      </c>
      <c r="H55" s="80">
        <f t="shared" si="16"/>
        <v>0</v>
      </c>
      <c r="I55" s="80">
        <f t="shared" si="16"/>
        <v>0</v>
      </c>
      <c r="J55" s="80">
        <f t="shared" si="16"/>
        <v>0</v>
      </c>
      <c r="K55" s="80">
        <f t="shared" si="16"/>
        <v>0</v>
      </c>
      <c r="L55" s="80">
        <f t="shared" si="16"/>
        <v>0</v>
      </c>
      <c r="M55" s="80">
        <f t="shared" si="16"/>
        <v>0</v>
      </c>
      <c r="N55" s="80">
        <f t="shared" si="16"/>
        <v>0</v>
      </c>
      <c r="O55" s="80">
        <f t="shared" si="16"/>
        <v>0</v>
      </c>
      <c r="P55" s="80">
        <f t="shared" ref="P55" si="17">P51+P52+P53+P54</f>
        <v>0</v>
      </c>
    </row>
    <row r="56" spans="2:16">
      <c r="B56" s="60"/>
      <c r="C56" s="60"/>
      <c r="D56" s="60"/>
      <c r="E56" s="60"/>
      <c r="F56" s="60"/>
      <c r="G56" s="60"/>
      <c r="H56" s="60"/>
      <c r="I56" s="60"/>
      <c r="J56" s="60"/>
      <c r="K56" s="60"/>
      <c r="L56" s="60"/>
      <c r="M56" s="60"/>
      <c r="N56" s="60"/>
      <c r="O56" s="60"/>
      <c r="P56" s="60"/>
    </row>
    <row r="57" spans="2:16">
      <c r="B57" s="374" t="s">
        <v>168</v>
      </c>
      <c r="C57" s="374"/>
      <c r="D57" s="374"/>
      <c r="E57" s="374"/>
      <c r="F57" s="374"/>
      <c r="G57" s="374"/>
      <c r="H57" s="374"/>
      <c r="I57" s="374"/>
      <c r="J57" s="374"/>
      <c r="K57" s="374"/>
      <c r="L57" s="374"/>
      <c r="M57" s="374"/>
      <c r="N57" s="374"/>
      <c r="O57" s="374"/>
      <c r="P57" s="374"/>
    </row>
    <row r="58" spans="2:16">
      <c r="B58" s="374" t="s">
        <v>169</v>
      </c>
      <c r="C58" s="374"/>
      <c r="D58" s="374"/>
      <c r="E58" s="374"/>
      <c r="F58" s="374"/>
      <c r="G58" s="374"/>
      <c r="H58" s="374"/>
      <c r="I58" s="374"/>
      <c r="J58" s="374"/>
      <c r="K58" s="374"/>
      <c r="L58" s="374"/>
      <c r="M58" s="374"/>
      <c r="N58" s="374"/>
      <c r="O58" s="374"/>
      <c r="P58" s="374"/>
    </row>
    <row r="59" spans="2:16">
      <c r="B59" s="1" t="s">
        <v>140</v>
      </c>
      <c r="C59" s="1" t="s">
        <v>170</v>
      </c>
      <c r="D59" s="1" t="s">
        <v>171</v>
      </c>
      <c r="E59" s="1" t="s">
        <v>172</v>
      </c>
      <c r="F59" s="1" t="s">
        <v>172</v>
      </c>
      <c r="G59" s="1"/>
      <c r="H59" s="1" t="s">
        <v>172</v>
      </c>
      <c r="I59" s="1" t="s">
        <v>172</v>
      </c>
      <c r="J59" s="1" t="s">
        <v>172</v>
      </c>
      <c r="K59" s="1"/>
      <c r="L59" s="1" t="s">
        <v>172</v>
      </c>
      <c r="M59" s="1" t="s">
        <v>172</v>
      </c>
      <c r="N59" s="1" t="s">
        <v>172</v>
      </c>
      <c r="O59" s="1" t="s">
        <v>172</v>
      </c>
      <c r="P59" s="1" t="s">
        <v>172</v>
      </c>
    </row>
    <row r="60" spans="2:16">
      <c r="B60" s="89"/>
      <c r="C60" s="90" t="s">
        <v>173</v>
      </c>
      <c r="D60" s="91">
        <v>0.2</v>
      </c>
      <c r="E60" s="92">
        <f t="shared" ref="E60:P68" si="18">E$33*$D60</f>
        <v>0</v>
      </c>
      <c r="F60" s="92">
        <f t="shared" si="18"/>
        <v>0</v>
      </c>
      <c r="G60" s="92">
        <f t="shared" si="18"/>
        <v>0</v>
      </c>
      <c r="H60" s="92">
        <f t="shared" si="18"/>
        <v>0</v>
      </c>
      <c r="I60" s="92">
        <f t="shared" si="18"/>
        <v>0</v>
      </c>
      <c r="J60" s="92">
        <f t="shared" si="18"/>
        <v>0</v>
      </c>
      <c r="K60" s="92">
        <f t="shared" si="18"/>
        <v>0</v>
      </c>
      <c r="L60" s="92">
        <f t="shared" si="18"/>
        <v>0</v>
      </c>
      <c r="M60" s="92">
        <f t="shared" si="18"/>
        <v>0</v>
      </c>
      <c r="N60" s="92">
        <f t="shared" si="18"/>
        <v>0</v>
      </c>
      <c r="O60" s="92">
        <f t="shared" si="18"/>
        <v>0</v>
      </c>
      <c r="P60" s="92">
        <f t="shared" si="18"/>
        <v>0</v>
      </c>
    </row>
    <row r="61" spans="2:16">
      <c r="B61" s="89"/>
      <c r="C61" s="90" t="s">
        <v>174</v>
      </c>
      <c r="D61" s="91">
        <v>1.4999999999999999E-2</v>
      </c>
      <c r="E61" s="92">
        <f t="shared" si="18"/>
        <v>0</v>
      </c>
      <c r="F61" s="92">
        <f t="shared" si="18"/>
        <v>0</v>
      </c>
      <c r="G61" s="92">
        <f t="shared" si="18"/>
        <v>0</v>
      </c>
      <c r="H61" s="92">
        <f t="shared" si="18"/>
        <v>0</v>
      </c>
      <c r="I61" s="92">
        <f t="shared" si="18"/>
        <v>0</v>
      </c>
      <c r="J61" s="92">
        <f t="shared" si="18"/>
        <v>0</v>
      </c>
      <c r="K61" s="92">
        <f t="shared" si="18"/>
        <v>0</v>
      </c>
      <c r="L61" s="92">
        <f t="shared" si="18"/>
        <v>0</v>
      </c>
      <c r="M61" s="92">
        <f t="shared" si="18"/>
        <v>0</v>
      </c>
      <c r="N61" s="92">
        <f t="shared" si="18"/>
        <v>0</v>
      </c>
      <c r="O61" s="92">
        <f t="shared" si="18"/>
        <v>0</v>
      </c>
      <c r="P61" s="92">
        <f t="shared" si="18"/>
        <v>0</v>
      </c>
    </row>
    <row r="62" spans="2:16">
      <c r="B62" s="89"/>
      <c r="C62" s="90" t="s">
        <v>175</v>
      </c>
      <c r="D62" s="91">
        <v>0.01</v>
      </c>
      <c r="E62" s="92">
        <f t="shared" si="18"/>
        <v>0</v>
      </c>
      <c r="F62" s="92">
        <f t="shared" si="18"/>
        <v>0</v>
      </c>
      <c r="G62" s="92">
        <f t="shared" si="18"/>
        <v>0</v>
      </c>
      <c r="H62" s="92">
        <f t="shared" si="18"/>
        <v>0</v>
      </c>
      <c r="I62" s="92">
        <f t="shared" si="18"/>
        <v>0</v>
      </c>
      <c r="J62" s="92">
        <f t="shared" si="18"/>
        <v>0</v>
      </c>
      <c r="K62" s="92">
        <f t="shared" si="18"/>
        <v>0</v>
      </c>
      <c r="L62" s="92">
        <f t="shared" si="18"/>
        <v>0</v>
      </c>
      <c r="M62" s="92">
        <f t="shared" si="18"/>
        <v>0</v>
      </c>
      <c r="N62" s="92">
        <f t="shared" si="18"/>
        <v>0</v>
      </c>
      <c r="O62" s="92">
        <f t="shared" si="18"/>
        <v>0</v>
      </c>
      <c r="P62" s="92">
        <f t="shared" si="18"/>
        <v>0</v>
      </c>
    </row>
    <row r="63" spans="2:16">
      <c r="B63" s="89"/>
      <c r="C63" s="90" t="s">
        <v>176</v>
      </c>
      <c r="D63" s="91">
        <v>2E-3</v>
      </c>
      <c r="E63" s="92">
        <f t="shared" si="18"/>
        <v>0</v>
      </c>
      <c r="F63" s="92">
        <f t="shared" si="18"/>
        <v>0</v>
      </c>
      <c r="G63" s="92">
        <f t="shared" si="18"/>
        <v>0</v>
      </c>
      <c r="H63" s="92">
        <f t="shared" si="18"/>
        <v>0</v>
      </c>
      <c r="I63" s="92">
        <f t="shared" si="18"/>
        <v>0</v>
      </c>
      <c r="J63" s="92">
        <f t="shared" si="18"/>
        <v>0</v>
      </c>
      <c r="K63" s="92">
        <f t="shared" si="18"/>
        <v>0</v>
      </c>
      <c r="L63" s="92">
        <f t="shared" si="18"/>
        <v>0</v>
      </c>
      <c r="M63" s="92">
        <f t="shared" si="18"/>
        <v>0</v>
      </c>
      <c r="N63" s="92">
        <f t="shared" si="18"/>
        <v>0</v>
      </c>
      <c r="O63" s="92">
        <f t="shared" si="18"/>
        <v>0</v>
      </c>
      <c r="P63" s="92">
        <f t="shared" si="18"/>
        <v>0</v>
      </c>
    </row>
    <row r="64" spans="2:16">
      <c r="B64" s="89"/>
      <c r="C64" s="90" t="s">
        <v>177</v>
      </c>
      <c r="D64" s="91">
        <v>2.5000000000000001E-2</v>
      </c>
      <c r="E64" s="92">
        <f t="shared" si="18"/>
        <v>0</v>
      </c>
      <c r="F64" s="92">
        <f t="shared" si="18"/>
        <v>0</v>
      </c>
      <c r="G64" s="92">
        <f t="shared" si="18"/>
        <v>0</v>
      </c>
      <c r="H64" s="92">
        <f t="shared" si="18"/>
        <v>0</v>
      </c>
      <c r="I64" s="92">
        <f t="shared" si="18"/>
        <v>0</v>
      </c>
      <c r="J64" s="92">
        <f t="shared" si="18"/>
        <v>0</v>
      </c>
      <c r="K64" s="92">
        <f t="shared" si="18"/>
        <v>0</v>
      </c>
      <c r="L64" s="92">
        <f t="shared" si="18"/>
        <v>0</v>
      </c>
      <c r="M64" s="92">
        <f t="shared" si="18"/>
        <v>0</v>
      </c>
      <c r="N64" s="92">
        <f t="shared" si="18"/>
        <v>0</v>
      </c>
      <c r="O64" s="92">
        <f t="shared" si="18"/>
        <v>0</v>
      </c>
      <c r="P64" s="92">
        <f t="shared" si="18"/>
        <v>0</v>
      </c>
    </row>
    <row r="65" spans="2:16">
      <c r="B65" s="89"/>
      <c r="C65" s="90" t="s">
        <v>178</v>
      </c>
      <c r="D65" s="91">
        <v>0.08</v>
      </c>
      <c r="E65" s="92">
        <f t="shared" si="18"/>
        <v>0</v>
      </c>
      <c r="F65" s="92">
        <f t="shared" si="18"/>
        <v>0</v>
      </c>
      <c r="G65" s="92">
        <f t="shared" si="18"/>
        <v>0</v>
      </c>
      <c r="H65" s="92">
        <f t="shared" si="18"/>
        <v>0</v>
      </c>
      <c r="I65" s="92">
        <f t="shared" si="18"/>
        <v>0</v>
      </c>
      <c r="J65" s="92">
        <f t="shared" si="18"/>
        <v>0</v>
      </c>
      <c r="K65" s="92">
        <f t="shared" si="18"/>
        <v>0</v>
      </c>
      <c r="L65" s="92">
        <f t="shared" si="18"/>
        <v>0</v>
      </c>
      <c r="M65" s="92">
        <f t="shared" si="18"/>
        <v>0</v>
      </c>
      <c r="N65" s="92">
        <f t="shared" si="18"/>
        <v>0</v>
      </c>
      <c r="O65" s="92">
        <f t="shared" si="18"/>
        <v>0</v>
      </c>
      <c r="P65" s="92">
        <f t="shared" si="18"/>
        <v>0</v>
      </c>
    </row>
    <row r="66" spans="2:16">
      <c r="B66" s="89"/>
      <c r="C66" s="90" t="s">
        <v>179</v>
      </c>
      <c r="D66" s="91">
        <v>0.01</v>
      </c>
      <c r="E66" s="92">
        <f t="shared" si="18"/>
        <v>0</v>
      </c>
      <c r="F66" s="92">
        <f t="shared" si="18"/>
        <v>0</v>
      </c>
      <c r="G66" s="92">
        <f t="shared" si="18"/>
        <v>0</v>
      </c>
      <c r="H66" s="92">
        <f t="shared" si="18"/>
        <v>0</v>
      </c>
      <c r="I66" s="92">
        <f t="shared" si="18"/>
        <v>0</v>
      </c>
      <c r="J66" s="92">
        <f t="shared" si="18"/>
        <v>0</v>
      </c>
      <c r="K66" s="92">
        <f t="shared" si="18"/>
        <v>0</v>
      </c>
      <c r="L66" s="92">
        <f t="shared" si="18"/>
        <v>0</v>
      </c>
      <c r="M66" s="92">
        <f t="shared" si="18"/>
        <v>0</v>
      </c>
      <c r="N66" s="92">
        <f t="shared" si="18"/>
        <v>0</v>
      </c>
      <c r="O66" s="92">
        <f t="shared" si="18"/>
        <v>0</v>
      </c>
      <c r="P66" s="92">
        <f t="shared" si="18"/>
        <v>0</v>
      </c>
    </row>
    <row r="67" spans="2:16">
      <c r="B67" s="89"/>
      <c r="C67" s="90" t="s">
        <v>180</v>
      </c>
      <c r="D67" s="91">
        <v>6.0000000000000001E-3</v>
      </c>
      <c r="E67" s="92">
        <f t="shared" si="18"/>
        <v>0</v>
      </c>
      <c r="F67" s="92">
        <f t="shared" si="18"/>
        <v>0</v>
      </c>
      <c r="G67" s="92">
        <f t="shared" si="18"/>
        <v>0</v>
      </c>
      <c r="H67" s="92">
        <f t="shared" si="18"/>
        <v>0</v>
      </c>
      <c r="I67" s="92">
        <f t="shared" si="18"/>
        <v>0</v>
      </c>
      <c r="J67" s="92">
        <f t="shared" si="18"/>
        <v>0</v>
      </c>
      <c r="K67" s="92">
        <f t="shared" si="18"/>
        <v>0</v>
      </c>
      <c r="L67" s="92">
        <f t="shared" si="18"/>
        <v>0</v>
      </c>
      <c r="M67" s="92">
        <f t="shared" si="18"/>
        <v>0</v>
      </c>
      <c r="N67" s="92">
        <f t="shared" si="18"/>
        <v>0</v>
      </c>
      <c r="O67" s="92">
        <f t="shared" si="18"/>
        <v>0</v>
      </c>
      <c r="P67" s="92">
        <f t="shared" si="18"/>
        <v>0</v>
      </c>
    </row>
    <row r="68" spans="2:16">
      <c r="B68" s="379" t="s">
        <v>181</v>
      </c>
      <c r="C68" s="379"/>
      <c r="D68" s="93">
        <f t="shared" ref="D68:P68" si="19">SUM(D60:D67)</f>
        <v>0.34800000000000009</v>
      </c>
      <c r="E68" s="94">
        <f t="shared" si="19"/>
        <v>0</v>
      </c>
      <c r="F68" s="94">
        <f t="shared" si="19"/>
        <v>0</v>
      </c>
      <c r="G68" s="94">
        <f t="shared" si="19"/>
        <v>0</v>
      </c>
      <c r="H68" s="94">
        <f t="shared" si="19"/>
        <v>0</v>
      </c>
      <c r="I68" s="92">
        <f t="shared" si="18"/>
        <v>0</v>
      </c>
      <c r="J68" s="94">
        <f t="shared" si="19"/>
        <v>0</v>
      </c>
      <c r="K68" s="94">
        <f t="shared" si="19"/>
        <v>0</v>
      </c>
      <c r="L68" s="94">
        <f t="shared" si="19"/>
        <v>0</v>
      </c>
      <c r="M68" s="94">
        <f t="shared" si="19"/>
        <v>0</v>
      </c>
      <c r="N68" s="94">
        <f t="shared" si="19"/>
        <v>0</v>
      </c>
      <c r="O68" s="94">
        <f t="shared" si="19"/>
        <v>0</v>
      </c>
      <c r="P68" s="94">
        <f t="shared" si="19"/>
        <v>0</v>
      </c>
    </row>
    <row r="69" spans="2:16">
      <c r="B69" s="95"/>
      <c r="C69" s="96"/>
      <c r="D69" s="97"/>
      <c r="E69" s="96"/>
      <c r="F69" s="60"/>
      <c r="G69" s="60"/>
      <c r="H69" s="60"/>
      <c r="I69" s="60"/>
      <c r="J69" s="60"/>
      <c r="K69" s="60"/>
      <c r="L69" s="60"/>
      <c r="M69" s="60"/>
      <c r="N69" s="60"/>
      <c r="O69" s="60"/>
      <c r="P69" s="60"/>
    </row>
    <row r="70" spans="2:16">
      <c r="B70" s="380" t="s">
        <v>182</v>
      </c>
      <c r="C70" s="380"/>
      <c r="D70" s="380"/>
      <c r="E70" s="380"/>
      <c r="F70" s="380"/>
      <c r="G70" s="380"/>
      <c r="H70" s="380"/>
      <c r="I70" s="380"/>
      <c r="J70" s="380"/>
      <c r="K70" s="380"/>
      <c r="L70" s="380"/>
      <c r="M70" s="380"/>
      <c r="N70" s="380"/>
      <c r="O70" s="380"/>
      <c r="P70" s="380"/>
    </row>
    <row r="71" spans="2:16">
      <c r="B71" s="89"/>
      <c r="C71" s="90" t="s">
        <v>183</v>
      </c>
      <c r="D71" s="98">
        <v>0.1111</v>
      </c>
      <c r="E71" s="92">
        <f t="shared" ref="E71:P77" si="20">E$33*$D71</f>
        <v>0</v>
      </c>
      <c r="F71" s="92">
        <f t="shared" si="20"/>
        <v>0</v>
      </c>
      <c r="G71" s="92">
        <f t="shared" si="20"/>
        <v>0</v>
      </c>
      <c r="H71" s="92">
        <f t="shared" si="20"/>
        <v>0</v>
      </c>
      <c r="I71" s="92">
        <f t="shared" si="20"/>
        <v>0</v>
      </c>
      <c r="J71" s="92">
        <f t="shared" si="20"/>
        <v>0</v>
      </c>
      <c r="K71" s="92">
        <f t="shared" si="20"/>
        <v>0</v>
      </c>
      <c r="L71" s="92">
        <f t="shared" si="20"/>
        <v>0</v>
      </c>
      <c r="M71" s="92">
        <f t="shared" si="20"/>
        <v>0</v>
      </c>
      <c r="N71" s="92">
        <f t="shared" si="20"/>
        <v>0</v>
      </c>
      <c r="O71" s="92">
        <f t="shared" si="20"/>
        <v>0</v>
      </c>
      <c r="P71" s="92">
        <f t="shared" si="20"/>
        <v>0</v>
      </c>
    </row>
    <row r="72" spans="2:16">
      <c r="B72" s="89"/>
      <c r="C72" s="90" t="s">
        <v>184</v>
      </c>
      <c r="D72" s="91">
        <v>1.3899999999999999E-2</v>
      </c>
      <c r="E72" s="92">
        <f t="shared" si="20"/>
        <v>0</v>
      </c>
      <c r="F72" s="92">
        <f t="shared" si="20"/>
        <v>0</v>
      </c>
      <c r="G72" s="92">
        <f t="shared" si="20"/>
        <v>0</v>
      </c>
      <c r="H72" s="92">
        <f t="shared" si="20"/>
        <v>0</v>
      </c>
      <c r="I72" s="92">
        <f t="shared" si="20"/>
        <v>0</v>
      </c>
      <c r="J72" s="92">
        <f t="shared" si="20"/>
        <v>0</v>
      </c>
      <c r="K72" s="92">
        <f t="shared" si="20"/>
        <v>0</v>
      </c>
      <c r="L72" s="92">
        <f t="shared" si="20"/>
        <v>0</v>
      </c>
      <c r="M72" s="92">
        <f t="shared" si="20"/>
        <v>0</v>
      </c>
      <c r="N72" s="92">
        <f t="shared" si="20"/>
        <v>0</v>
      </c>
      <c r="O72" s="92">
        <f t="shared" si="20"/>
        <v>0</v>
      </c>
      <c r="P72" s="92">
        <f t="shared" si="20"/>
        <v>0</v>
      </c>
    </row>
    <row r="73" spans="2:16">
      <c r="B73" s="89"/>
      <c r="C73" s="90" t="s">
        <v>185</v>
      </c>
      <c r="D73" s="91">
        <v>4.0000000000000002E-4</v>
      </c>
      <c r="E73" s="92">
        <f t="shared" si="20"/>
        <v>0</v>
      </c>
      <c r="F73" s="92">
        <f t="shared" si="20"/>
        <v>0</v>
      </c>
      <c r="G73" s="92">
        <f t="shared" si="20"/>
        <v>0</v>
      </c>
      <c r="H73" s="92">
        <f t="shared" si="20"/>
        <v>0</v>
      </c>
      <c r="I73" s="92">
        <f t="shared" si="20"/>
        <v>0</v>
      </c>
      <c r="J73" s="92">
        <f t="shared" si="20"/>
        <v>0</v>
      </c>
      <c r="K73" s="92">
        <f t="shared" si="20"/>
        <v>0</v>
      </c>
      <c r="L73" s="92">
        <f t="shared" si="20"/>
        <v>0</v>
      </c>
      <c r="M73" s="92">
        <f t="shared" si="20"/>
        <v>0</v>
      </c>
      <c r="N73" s="92">
        <f t="shared" si="20"/>
        <v>0</v>
      </c>
      <c r="O73" s="92">
        <f t="shared" si="20"/>
        <v>0</v>
      </c>
      <c r="P73" s="92">
        <f t="shared" si="20"/>
        <v>0</v>
      </c>
    </row>
    <row r="74" spans="2:16">
      <c r="B74" s="89"/>
      <c r="C74" s="90" t="s">
        <v>186</v>
      </c>
      <c r="D74" s="91">
        <v>2.8E-3</v>
      </c>
      <c r="E74" s="92">
        <f t="shared" si="20"/>
        <v>0</v>
      </c>
      <c r="F74" s="92">
        <f t="shared" si="20"/>
        <v>0</v>
      </c>
      <c r="G74" s="92">
        <f t="shared" si="20"/>
        <v>0</v>
      </c>
      <c r="H74" s="92">
        <f t="shared" si="20"/>
        <v>0</v>
      </c>
      <c r="I74" s="92">
        <f t="shared" si="20"/>
        <v>0</v>
      </c>
      <c r="J74" s="92">
        <f t="shared" si="20"/>
        <v>0</v>
      </c>
      <c r="K74" s="92">
        <f t="shared" si="20"/>
        <v>0</v>
      </c>
      <c r="L74" s="92">
        <f t="shared" si="20"/>
        <v>0</v>
      </c>
      <c r="M74" s="92">
        <f t="shared" si="20"/>
        <v>0</v>
      </c>
      <c r="N74" s="92">
        <f t="shared" si="20"/>
        <v>0</v>
      </c>
      <c r="O74" s="92">
        <f t="shared" si="20"/>
        <v>0</v>
      </c>
      <c r="P74" s="92">
        <f t="shared" si="20"/>
        <v>0</v>
      </c>
    </row>
    <row r="75" spans="2:16">
      <c r="B75" s="89"/>
      <c r="C75" s="90" t="s">
        <v>187</v>
      </c>
      <c r="D75" s="91">
        <v>3.3E-3</v>
      </c>
      <c r="E75" s="92">
        <f t="shared" si="20"/>
        <v>0</v>
      </c>
      <c r="F75" s="92">
        <f t="shared" si="20"/>
        <v>0</v>
      </c>
      <c r="G75" s="92">
        <f t="shared" si="20"/>
        <v>0</v>
      </c>
      <c r="H75" s="92">
        <f t="shared" si="20"/>
        <v>0</v>
      </c>
      <c r="I75" s="92">
        <f t="shared" si="20"/>
        <v>0</v>
      </c>
      <c r="J75" s="92">
        <f t="shared" si="20"/>
        <v>0</v>
      </c>
      <c r="K75" s="92">
        <f t="shared" si="20"/>
        <v>0</v>
      </c>
      <c r="L75" s="92">
        <f t="shared" si="20"/>
        <v>0</v>
      </c>
      <c r="M75" s="92">
        <f t="shared" si="20"/>
        <v>0</v>
      </c>
      <c r="N75" s="92">
        <f t="shared" si="20"/>
        <v>0</v>
      </c>
      <c r="O75" s="92">
        <f t="shared" si="20"/>
        <v>0</v>
      </c>
      <c r="P75" s="92">
        <f t="shared" si="20"/>
        <v>0</v>
      </c>
    </row>
    <row r="76" spans="2:16">
      <c r="B76" s="89"/>
      <c r="C76" s="90" t="s">
        <v>188</v>
      </c>
      <c r="D76" s="91">
        <v>2.8E-3</v>
      </c>
      <c r="E76" s="92">
        <f t="shared" si="20"/>
        <v>0</v>
      </c>
      <c r="F76" s="92">
        <f t="shared" si="20"/>
        <v>0</v>
      </c>
      <c r="G76" s="92">
        <f t="shared" si="20"/>
        <v>0</v>
      </c>
      <c r="H76" s="92">
        <f t="shared" si="20"/>
        <v>0</v>
      </c>
      <c r="I76" s="92">
        <f t="shared" si="20"/>
        <v>0</v>
      </c>
      <c r="J76" s="92">
        <f t="shared" si="20"/>
        <v>0</v>
      </c>
      <c r="K76" s="92">
        <f t="shared" si="20"/>
        <v>0</v>
      </c>
      <c r="L76" s="92">
        <f t="shared" si="20"/>
        <v>0</v>
      </c>
      <c r="M76" s="92">
        <f t="shared" si="20"/>
        <v>0</v>
      </c>
      <c r="N76" s="92">
        <f t="shared" si="20"/>
        <v>0</v>
      </c>
      <c r="O76" s="92">
        <f t="shared" si="20"/>
        <v>0</v>
      </c>
      <c r="P76" s="92">
        <f t="shared" si="20"/>
        <v>0</v>
      </c>
    </row>
    <row r="77" spans="2:16">
      <c r="B77" s="89"/>
      <c r="C77" s="90" t="s">
        <v>189</v>
      </c>
      <c r="D77" s="91">
        <v>8.3299999999999999E-2</v>
      </c>
      <c r="E77" s="92">
        <f t="shared" si="20"/>
        <v>0</v>
      </c>
      <c r="F77" s="92">
        <f t="shared" si="20"/>
        <v>0</v>
      </c>
      <c r="G77" s="92">
        <f t="shared" si="20"/>
        <v>0</v>
      </c>
      <c r="H77" s="92">
        <f t="shared" si="20"/>
        <v>0</v>
      </c>
      <c r="I77" s="92">
        <f t="shared" si="20"/>
        <v>0</v>
      </c>
      <c r="J77" s="92">
        <f t="shared" si="20"/>
        <v>0</v>
      </c>
      <c r="K77" s="92">
        <f t="shared" si="20"/>
        <v>0</v>
      </c>
      <c r="L77" s="92">
        <f t="shared" si="20"/>
        <v>0</v>
      </c>
      <c r="M77" s="92">
        <f t="shared" si="20"/>
        <v>0</v>
      </c>
      <c r="N77" s="92">
        <f t="shared" si="20"/>
        <v>0</v>
      </c>
      <c r="O77" s="92">
        <f t="shared" si="20"/>
        <v>0</v>
      </c>
      <c r="P77" s="92">
        <f t="shared" si="20"/>
        <v>0</v>
      </c>
    </row>
    <row r="78" spans="2:16">
      <c r="B78" s="381" t="s">
        <v>190</v>
      </c>
      <c r="C78" s="381"/>
      <c r="D78" s="99">
        <f t="shared" ref="D78:P78" si="21">SUM(D71:D77)</f>
        <v>0.21760000000000002</v>
      </c>
      <c r="E78" s="100">
        <f t="shared" si="21"/>
        <v>0</v>
      </c>
      <c r="F78" s="100">
        <f t="shared" si="21"/>
        <v>0</v>
      </c>
      <c r="G78" s="100">
        <f t="shared" si="21"/>
        <v>0</v>
      </c>
      <c r="H78" s="100">
        <f t="shared" si="21"/>
        <v>0</v>
      </c>
      <c r="I78" s="100">
        <f t="shared" si="21"/>
        <v>0</v>
      </c>
      <c r="J78" s="100">
        <f t="shared" si="21"/>
        <v>0</v>
      </c>
      <c r="K78" s="100">
        <f t="shared" si="21"/>
        <v>0</v>
      </c>
      <c r="L78" s="100">
        <f t="shared" si="21"/>
        <v>0</v>
      </c>
      <c r="M78" s="100">
        <f t="shared" si="21"/>
        <v>0</v>
      </c>
      <c r="N78" s="100">
        <f t="shared" si="21"/>
        <v>0</v>
      </c>
      <c r="O78" s="100">
        <f t="shared" si="21"/>
        <v>0</v>
      </c>
      <c r="P78" s="100">
        <f t="shared" si="21"/>
        <v>0</v>
      </c>
    </row>
    <row r="79" spans="2:16">
      <c r="B79" s="101"/>
      <c r="C79" s="102"/>
      <c r="D79" s="103"/>
      <c r="E79" s="104"/>
      <c r="F79" s="60"/>
      <c r="G79" s="60"/>
      <c r="H79" s="60"/>
      <c r="I79" s="60"/>
      <c r="J79" s="60"/>
      <c r="K79" s="60"/>
      <c r="L79" s="60"/>
      <c r="M79" s="60"/>
      <c r="N79" s="60"/>
      <c r="O79" s="60"/>
      <c r="P79" s="60"/>
    </row>
    <row r="80" spans="2:16">
      <c r="B80" s="380" t="s">
        <v>191</v>
      </c>
      <c r="C80" s="380"/>
      <c r="D80" s="380"/>
      <c r="E80" s="380"/>
      <c r="F80" s="380"/>
      <c r="G80" s="380"/>
      <c r="H80" s="380"/>
      <c r="I80" s="380"/>
      <c r="J80" s="380"/>
      <c r="K80" s="380"/>
      <c r="L80" s="380"/>
      <c r="M80" s="380"/>
      <c r="N80" s="380"/>
      <c r="O80" s="380"/>
      <c r="P80" s="380"/>
    </row>
    <row r="81" spans="2:16">
      <c r="B81" s="105"/>
      <c r="C81" s="90" t="s">
        <v>192</v>
      </c>
      <c r="D81" s="91">
        <v>1.6000000000000001E-3</v>
      </c>
      <c r="E81" s="92">
        <f t="shared" ref="E81:P83" si="22">E$33*$D81</f>
        <v>0</v>
      </c>
      <c r="F81" s="92">
        <f t="shared" si="22"/>
        <v>0</v>
      </c>
      <c r="G81" s="92">
        <f t="shared" si="22"/>
        <v>0</v>
      </c>
      <c r="H81" s="92">
        <f t="shared" si="22"/>
        <v>0</v>
      </c>
      <c r="I81" s="92">
        <f t="shared" si="22"/>
        <v>0</v>
      </c>
      <c r="J81" s="92">
        <f t="shared" si="22"/>
        <v>0</v>
      </c>
      <c r="K81" s="92">
        <f t="shared" si="22"/>
        <v>0</v>
      </c>
      <c r="L81" s="92">
        <f t="shared" si="22"/>
        <v>0</v>
      </c>
      <c r="M81" s="92">
        <f t="shared" si="22"/>
        <v>0</v>
      </c>
      <c r="N81" s="92">
        <f t="shared" si="22"/>
        <v>0</v>
      </c>
      <c r="O81" s="92">
        <f t="shared" si="22"/>
        <v>0</v>
      </c>
      <c r="P81" s="92">
        <f t="shared" si="22"/>
        <v>0</v>
      </c>
    </row>
    <row r="82" spans="2:16">
      <c r="B82" s="105"/>
      <c r="C82" s="90" t="s">
        <v>193</v>
      </c>
      <c r="D82" s="91">
        <v>8.0000000000000004E-4</v>
      </c>
      <c r="E82" s="92">
        <f t="shared" si="22"/>
        <v>0</v>
      </c>
      <c r="F82" s="92">
        <f t="shared" si="22"/>
        <v>0</v>
      </c>
      <c r="G82" s="92">
        <f t="shared" si="22"/>
        <v>0</v>
      </c>
      <c r="H82" s="92">
        <f t="shared" si="22"/>
        <v>0</v>
      </c>
      <c r="I82" s="92">
        <f t="shared" si="22"/>
        <v>0</v>
      </c>
      <c r="J82" s="92">
        <f t="shared" si="22"/>
        <v>0</v>
      </c>
      <c r="K82" s="92">
        <f t="shared" si="22"/>
        <v>0</v>
      </c>
      <c r="L82" s="92">
        <f t="shared" si="22"/>
        <v>0</v>
      </c>
      <c r="M82" s="92">
        <f t="shared" si="22"/>
        <v>0</v>
      </c>
      <c r="N82" s="92">
        <f t="shared" si="22"/>
        <v>0</v>
      </c>
      <c r="O82" s="92">
        <f t="shared" si="22"/>
        <v>0</v>
      </c>
      <c r="P82" s="92">
        <f t="shared" si="22"/>
        <v>0</v>
      </c>
    </row>
    <row r="83" spans="2:16">
      <c r="B83" s="105"/>
      <c r="C83" s="90" t="s">
        <v>194</v>
      </c>
      <c r="D83" s="91">
        <v>3.5999999999999997E-2</v>
      </c>
      <c r="E83" s="92">
        <f t="shared" si="22"/>
        <v>0</v>
      </c>
      <c r="F83" s="92">
        <f t="shared" si="22"/>
        <v>0</v>
      </c>
      <c r="G83" s="92">
        <f t="shared" si="22"/>
        <v>0</v>
      </c>
      <c r="H83" s="92">
        <f t="shared" si="22"/>
        <v>0</v>
      </c>
      <c r="I83" s="92">
        <f t="shared" si="22"/>
        <v>0</v>
      </c>
      <c r="J83" s="92">
        <f t="shared" si="22"/>
        <v>0</v>
      </c>
      <c r="K83" s="92">
        <f t="shared" si="22"/>
        <v>0</v>
      </c>
      <c r="L83" s="92">
        <f t="shared" si="22"/>
        <v>0</v>
      </c>
      <c r="M83" s="92">
        <f t="shared" si="22"/>
        <v>0</v>
      </c>
      <c r="N83" s="92">
        <f t="shared" si="22"/>
        <v>0</v>
      </c>
      <c r="O83" s="92">
        <f t="shared" si="22"/>
        <v>0</v>
      </c>
      <c r="P83" s="92">
        <f t="shared" si="22"/>
        <v>0</v>
      </c>
    </row>
    <row r="84" spans="2:16">
      <c r="B84" s="381" t="s">
        <v>195</v>
      </c>
      <c r="C84" s="381"/>
      <c r="D84" s="99">
        <f t="shared" ref="D84:P84" si="23">SUM(D81:D83)</f>
        <v>3.8399999999999997E-2</v>
      </c>
      <c r="E84" s="100">
        <f t="shared" si="23"/>
        <v>0</v>
      </c>
      <c r="F84" s="100">
        <f t="shared" si="23"/>
        <v>0</v>
      </c>
      <c r="G84" s="100">
        <f t="shared" si="23"/>
        <v>0</v>
      </c>
      <c r="H84" s="100">
        <f t="shared" si="23"/>
        <v>0</v>
      </c>
      <c r="I84" s="100">
        <f t="shared" si="23"/>
        <v>0</v>
      </c>
      <c r="J84" s="100">
        <f t="shared" si="23"/>
        <v>0</v>
      </c>
      <c r="K84" s="100">
        <f t="shared" si="23"/>
        <v>0</v>
      </c>
      <c r="L84" s="100">
        <f t="shared" si="23"/>
        <v>0</v>
      </c>
      <c r="M84" s="100">
        <f t="shared" si="23"/>
        <v>0</v>
      </c>
      <c r="N84" s="100">
        <f t="shared" si="23"/>
        <v>0</v>
      </c>
      <c r="O84" s="100">
        <f t="shared" si="23"/>
        <v>0</v>
      </c>
      <c r="P84" s="100">
        <f t="shared" si="23"/>
        <v>0</v>
      </c>
    </row>
    <row r="85" spans="2:16">
      <c r="B85" s="105"/>
      <c r="C85" s="106"/>
      <c r="D85" s="107"/>
      <c r="E85" s="92"/>
      <c r="F85" s="92"/>
      <c r="G85" s="92"/>
      <c r="H85" s="92"/>
      <c r="I85" s="92"/>
      <c r="J85" s="92"/>
      <c r="K85" s="92"/>
      <c r="L85" s="92"/>
      <c r="M85" s="92"/>
      <c r="N85" s="92"/>
      <c r="O85" s="92"/>
      <c r="P85" s="92"/>
    </row>
    <row r="86" spans="2:16">
      <c r="B86" s="108" t="s">
        <v>196</v>
      </c>
      <c r="C86" s="109"/>
      <c r="D86" s="110"/>
      <c r="E86" s="111"/>
      <c r="F86" s="111"/>
      <c r="G86" s="111"/>
      <c r="H86" s="111"/>
      <c r="I86" s="111"/>
      <c r="J86" s="111"/>
      <c r="K86" s="111"/>
      <c r="L86" s="111"/>
      <c r="M86" s="111"/>
      <c r="N86" s="111"/>
      <c r="O86" s="111"/>
      <c r="P86" s="111"/>
    </row>
    <row r="87" spans="2:16">
      <c r="B87" s="105"/>
      <c r="C87" s="90" t="s">
        <v>197</v>
      </c>
      <c r="D87" s="91">
        <v>8.0100000000000005E-2</v>
      </c>
      <c r="E87" s="92">
        <f t="shared" ref="E87:P88" si="24">E$33*$D87</f>
        <v>0</v>
      </c>
      <c r="F87" s="92">
        <f t="shared" si="24"/>
        <v>0</v>
      </c>
      <c r="G87" s="92">
        <f t="shared" si="24"/>
        <v>0</v>
      </c>
      <c r="H87" s="92">
        <f t="shared" si="24"/>
        <v>0</v>
      </c>
      <c r="I87" s="92">
        <f t="shared" si="24"/>
        <v>0</v>
      </c>
      <c r="J87" s="92">
        <f t="shared" si="24"/>
        <v>0</v>
      </c>
      <c r="K87" s="92">
        <f t="shared" si="24"/>
        <v>0</v>
      </c>
      <c r="L87" s="92">
        <f t="shared" si="24"/>
        <v>0</v>
      </c>
      <c r="M87" s="92">
        <f t="shared" si="24"/>
        <v>0</v>
      </c>
      <c r="N87" s="92">
        <f t="shared" si="24"/>
        <v>0</v>
      </c>
      <c r="O87" s="92">
        <f t="shared" si="24"/>
        <v>0</v>
      </c>
      <c r="P87" s="92">
        <f t="shared" si="24"/>
        <v>0</v>
      </c>
    </row>
    <row r="88" spans="2:16">
      <c r="B88" s="112"/>
      <c r="C88" s="113" t="s">
        <v>198</v>
      </c>
      <c r="D88" s="91">
        <v>5.9999999999999995E-4</v>
      </c>
      <c r="E88" s="92">
        <f t="shared" si="24"/>
        <v>0</v>
      </c>
      <c r="F88" s="92">
        <f t="shared" si="24"/>
        <v>0</v>
      </c>
      <c r="G88" s="92">
        <f t="shared" si="24"/>
        <v>0</v>
      </c>
      <c r="H88" s="92">
        <f t="shared" si="24"/>
        <v>0</v>
      </c>
      <c r="I88" s="92">
        <f t="shared" si="24"/>
        <v>0</v>
      </c>
      <c r="J88" s="92">
        <f t="shared" si="24"/>
        <v>0</v>
      </c>
      <c r="K88" s="92">
        <f t="shared" si="24"/>
        <v>0</v>
      </c>
      <c r="L88" s="92">
        <f t="shared" si="24"/>
        <v>0</v>
      </c>
      <c r="M88" s="92">
        <f t="shared" si="24"/>
        <v>0</v>
      </c>
      <c r="N88" s="92">
        <f t="shared" si="24"/>
        <v>0</v>
      </c>
      <c r="O88" s="92">
        <f t="shared" si="24"/>
        <v>0</v>
      </c>
      <c r="P88" s="92">
        <f t="shared" si="24"/>
        <v>0</v>
      </c>
    </row>
    <row r="89" spans="2:16">
      <c r="B89" s="381" t="s">
        <v>199</v>
      </c>
      <c r="C89" s="381"/>
      <c r="D89" s="99">
        <f>D87+D88</f>
        <v>8.0700000000000008E-2</v>
      </c>
      <c r="E89" s="100">
        <f t="shared" ref="E89:P89" si="25">SUM(E87:E88)</f>
        <v>0</v>
      </c>
      <c r="F89" s="100">
        <f t="shared" si="25"/>
        <v>0</v>
      </c>
      <c r="G89" s="100">
        <f t="shared" si="25"/>
        <v>0</v>
      </c>
      <c r="H89" s="100">
        <f t="shared" si="25"/>
        <v>0</v>
      </c>
      <c r="I89" s="100">
        <f t="shared" si="25"/>
        <v>0</v>
      </c>
      <c r="J89" s="100">
        <f t="shared" si="25"/>
        <v>0</v>
      </c>
      <c r="K89" s="100">
        <f t="shared" si="25"/>
        <v>0</v>
      </c>
      <c r="L89" s="100">
        <f t="shared" si="25"/>
        <v>0</v>
      </c>
      <c r="M89" s="100">
        <f t="shared" si="25"/>
        <v>0</v>
      </c>
      <c r="N89" s="100">
        <f t="shared" si="25"/>
        <v>0</v>
      </c>
      <c r="O89" s="100">
        <f t="shared" si="25"/>
        <v>0</v>
      </c>
      <c r="P89" s="100">
        <f t="shared" si="25"/>
        <v>0</v>
      </c>
    </row>
    <row r="90" spans="2:16">
      <c r="B90" s="105"/>
      <c r="C90" s="90"/>
      <c r="D90" s="114"/>
      <c r="E90" s="92"/>
      <c r="F90" s="92"/>
      <c r="G90" s="92"/>
      <c r="H90" s="92"/>
      <c r="I90" s="92"/>
      <c r="J90" s="92"/>
      <c r="K90" s="92"/>
      <c r="L90" s="92"/>
      <c r="M90" s="92"/>
      <c r="N90" s="92"/>
      <c r="O90" s="92"/>
      <c r="P90" s="92"/>
    </row>
    <row r="91" spans="2:16">
      <c r="B91" s="381" t="s">
        <v>200</v>
      </c>
      <c r="C91" s="381"/>
      <c r="D91" s="99">
        <f>D89+D84+D78+D68</f>
        <v>0.68470000000000009</v>
      </c>
      <c r="E91" s="100">
        <f t="shared" ref="E91:P91" si="26">E$33*$D91</f>
        <v>0</v>
      </c>
      <c r="F91" s="100">
        <f t="shared" si="26"/>
        <v>0</v>
      </c>
      <c r="G91" s="100">
        <f t="shared" si="26"/>
        <v>0</v>
      </c>
      <c r="H91" s="100">
        <f t="shared" si="26"/>
        <v>0</v>
      </c>
      <c r="I91" s="100">
        <f t="shared" si="26"/>
        <v>0</v>
      </c>
      <c r="J91" s="100">
        <f t="shared" si="26"/>
        <v>0</v>
      </c>
      <c r="K91" s="100">
        <f t="shared" si="26"/>
        <v>0</v>
      </c>
      <c r="L91" s="100">
        <f t="shared" si="26"/>
        <v>0</v>
      </c>
      <c r="M91" s="100">
        <f t="shared" si="26"/>
        <v>0</v>
      </c>
      <c r="N91" s="100">
        <f t="shared" si="26"/>
        <v>0</v>
      </c>
      <c r="O91" s="100">
        <f t="shared" si="26"/>
        <v>0</v>
      </c>
      <c r="P91" s="100">
        <f t="shared" si="26"/>
        <v>0</v>
      </c>
    </row>
    <row r="92" spans="2:16">
      <c r="B92" s="382" t="s">
        <v>201</v>
      </c>
      <c r="C92" s="382"/>
      <c r="D92" s="115"/>
      <c r="E92" s="94">
        <f t="shared" ref="E92:P92" si="27">E91+E33</f>
        <v>0</v>
      </c>
      <c r="F92" s="94">
        <f t="shared" si="27"/>
        <v>0</v>
      </c>
      <c r="G92" s="94">
        <f t="shared" si="27"/>
        <v>0</v>
      </c>
      <c r="H92" s="94">
        <f t="shared" si="27"/>
        <v>0</v>
      </c>
      <c r="I92" s="94">
        <f t="shared" si="27"/>
        <v>0</v>
      </c>
      <c r="J92" s="94">
        <f t="shared" si="27"/>
        <v>0</v>
      </c>
      <c r="K92" s="94">
        <f t="shared" si="27"/>
        <v>0</v>
      </c>
      <c r="L92" s="94">
        <f t="shared" si="27"/>
        <v>0</v>
      </c>
      <c r="M92" s="94">
        <f t="shared" si="27"/>
        <v>0</v>
      </c>
      <c r="N92" s="94">
        <f t="shared" si="27"/>
        <v>0</v>
      </c>
      <c r="O92" s="94">
        <f t="shared" si="27"/>
        <v>0</v>
      </c>
      <c r="P92" s="94">
        <f t="shared" si="27"/>
        <v>0</v>
      </c>
    </row>
    <row r="93" spans="2:16">
      <c r="B93" s="60"/>
      <c r="C93" s="60"/>
      <c r="D93" s="60"/>
      <c r="E93" s="60"/>
      <c r="F93" s="60"/>
      <c r="G93" s="60"/>
      <c r="H93" s="60"/>
      <c r="I93" s="60"/>
      <c r="J93" s="60"/>
      <c r="K93" s="60"/>
      <c r="L93" s="60"/>
      <c r="M93" s="60"/>
      <c r="N93" s="60"/>
      <c r="O93" s="60"/>
      <c r="P93" s="60"/>
    </row>
    <row r="94" spans="2:16">
      <c r="B94" s="374" t="s">
        <v>202</v>
      </c>
      <c r="C94" s="374"/>
      <c r="D94" s="374"/>
      <c r="E94" s="374"/>
      <c r="F94" s="374"/>
      <c r="G94" s="374"/>
      <c r="H94" s="374"/>
      <c r="I94" s="374"/>
      <c r="J94" s="374"/>
      <c r="K94" s="374"/>
      <c r="L94" s="374"/>
      <c r="M94" s="374"/>
      <c r="N94" s="374"/>
      <c r="O94" s="374"/>
      <c r="P94" s="374"/>
    </row>
    <row r="95" spans="2:16">
      <c r="B95" s="1" t="s">
        <v>138</v>
      </c>
      <c r="C95" s="116" t="s">
        <v>203</v>
      </c>
      <c r="D95" s="117"/>
      <c r="E95" s="117"/>
      <c r="F95" s="117"/>
      <c r="G95" s="117"/>
      <c r="H95" s="117"/>
      <c r="I95" s="117"/>
      <c r="J95" s="117"/>
      <c r="K95" s="117"/>
      <c r="L95" s="117"/>
      <c r="M95" s="117"/>
      <c r="N95" s="117"/>
      <c r="O95" s="117"/>
      <c r="P95" s="117"/>
    </row>
    <row r="96" spans="2:16">
      <c r="B96" s="1"/>
      <c r="C96" s="118" t="s">
        <v>204</v>
      </c>
      <c r="D96" s="119"/>
      <c r="E96" s="120">
        <f>D96</f>
        <v>0</v>
      </c>
      <c r="F96" s="120">
        <f>E96</f>
        <v>0</v>
      </c>
      <c r="G96" s="120">
        <f>D96</f>
        <v>0</v>
      </c>
      <c r="H96" s="120">
        <f>F96</f>
        <v>0</v>
      </c>
      <c r="I96" s="120">
        <f>H96</f>
        <v>0</v>
      </c>
      <c r="J96" s="120">
        <f>H96</f>
        <v>0</v>
      </c>
      <c r="K96" s="120">
        <f>J96</f>
        <v>0</v>
      </c>
      <c r="L96" s="120">
        <f>J96</f>
        <v>0</v>
      </c>
      <c r="M96" s="120">
        <f>K96</f>
        <v>0</v>
      </c>
      <c r="N96" s="120">
        <f>L96</f>
        <v>0</v>
      </c>
      <c r="O96" s="120">
        <f>J96</f>
        <v>0</v>
      </c>
      <c r="P96" s="120">
        <f>O96</f>
        <v>0</v>
      </c>
    </row>
    <row r="97" spans="2:16">
      <c r="B97" s="3" t="s">
        <v>140</v>
      </c>
      <c r="C97" s="107" t="s">
        <v>205</v>
      </c>
      <c r="D97" s="121" t="s">
        <v>206</v>
      </c>
      <c r="E97" s="78">
        <f t="shared" ref="E97:P97" si="28">(E92+E47)*E96</f>
        <v>0</v>
      </c>
      <c r="F97" s="78">
        <f t="shared" si="28"/>
        <v>0</v>
      </c>
      <c r="G97" s="78">
        <f t="shared" si="28"/>
        <v>0</v>
      </c>
      <c r="H97" s="78">
        <f t="shared" si="28"/>
        <v>0</v>
      </c>
      <c r="I97" s="78">
        <f t="shared" si="28"/>
        <v>0</v>
      </c>
      <c r="J97" s="78">
        <f>(J92+J47)*J96</f>
        <v>0</v>
      </c>
      <c r="K97" s="78">
        <f t="shared" si="28"/>
        <v>0</v>
      </c>
      <c r="L97" s="78">
        <f t="shared" si="28"/>
        <v>0</v>
      </c>
      <c r="M97" s="78">
        <f t="shared" si="28"/>
        <v>0</v>
      </c>
      <c r="N97" s="78">
        <f t="shared" si="28"/>
        <v>0</v>
      </c>
      <c r="O97" s="78">
        <f t="shared" si="28"/>
        <v>0</v>
      </c>
      <c r="P97" s="78">
        <f t="shared" si="28"/>
        <v>0</v>
      </c>
    </row>
    <row r="98" spans="2:16">
      <c r="B98" s="3" t="s">
        <v>101</v>
      </c>
      <c r="C98" s="107" t="s">
        <v>207</v>
      </c>
      <c r="D98" s="91"/>
      <c r="E98" s="78">
        <f t="shared" ref="E98:P98" si="29">(E92+E47+E97)*$D$98</f>
        <v>0</v>
      </c>
      <c r="F98" s="78">
        <f t="shared" si="29"/>
        <v>0</v>
      </c>
      <c r="G98" s="78">
        <f t="shared" si="29"/>
        <v>0</v>
      </c>
      <c r="H98" s="78">
        <f t="shared" si="29"/>
        <v>0</v>
      </c>
      <c r="I98" s="78">
        <f t="shared" si="29"/>
        <v>0</v>
      </c>
      <c r="J98" s="78">
        <f t="shared" si="29"/>
        <v>0</v>
      </c>
      <c r="K98" s="78">
        <f t="shared" si="29"/>
        <v>0</v>
      </c>
      <c r="L98" s="78">
        <f t="shared" si="29"/>
        <v>0</v>
      </c>
      <c r="M98" s="78">
        <f t="shared" si="29"/>
        <v>0</v>
      </c>
      <c r="N98" s="78">
        <f t="shared" si="29"/>
        <v>0</v>
      </c>
      <c r="O98" s="78">
        <f t="shared" si="29"/>
        <v>0</v>
      </c>
      <c r="P98" s="78">
        <f t="shared" si="29"/>
        <v>0</v>
      </c>
    </row>
    <row r="99" spans="2:16">
      <c r="B99" s="59"/>
      <c r="C99" s="383" t="s">
        <v>208</v>
      </c>
      <c r="D99" s="383"/>
      <c r="E99" s="122">
        <f t="shared" ref="E99:P99" si="30">SUM(E97:E98)</f>
        <v>0</v>
      </c>
      <c r="F99" s="122">
        <f t="shared" si="30"/>
        <v>0</v>
      </c>
      <c r="G99" s="122">
        <f t="shared" si="30"/>
        <v>0</v>
      </c>
      <c r="H99" s="122">
        <f t="shared" si="30"/>
        <v>0</v>
      </c>
      <c r="I99" s="122">
        <f t="shared" si="30"/>
        <v>0</v>
      </c>
      <c r="J99" s="122">
        <f t="shared" si="30"/>
        <v>0</v>
      </c>
      <c r="K99" s="122">
        <f t="shared" si="30"/>
        <v>0</v>
      </c>
      <c r="L99" s="122">
        <f t="shared" si="30"/>
        <v>0</v>
      </c>
      <c r="M99" s="122">
        <f t="shared" si="30"/>
        <v>0</v>
      </c>
      <c r="N99" s="122">
        <f t="shared" si="30"/>
        <v>0</v>
      </c>
      <c r="O99" s="122">
        <f t="shared" si="30"/>
        <v>0</v>
      </c>
      <c r="P99" s="122">
        <f t="shared" si="30"/>
        <v>0</v>
      </c>
    </row>
    <row r="100" spans="2:16">
      <c r="B100" s="123" t="s">
        <v>147</v>
      </c>
      <c r="C100" s="124" t="s">
        <v>209</v>
      </c>
      <c r="D100" s="125">
        <f>D101+D102+D103+D104</f>
        <v>0</v>
      </c>
      <c r="E100" s="126">
        <f t="shared" ref="E100:P103" si="31">((E$99+E$91+E$55+E$47+E$33)/(1-$D$100))*$D100</f>
        <v>0</v>
      </c>
      <c r="F100" s="126">
        <f t="shared" si="31"/>
        <v>0</v>
      </c>
      <c r="G100" s="126">
        <f t="shared" si="31"/>
        <v>0</v>
      </c>
      <c r="H100" s="126">
        <f t="shared" si="31"/>
        <v>0</v>
      </c>
      <c r="I100" s="126">
        <f t="shared" si="31"/>
        <v>0</v>
      </c>
      <c r="J100" s="126">
        <f t="shared" si="31"/>
        <v>0</v>
      </c>
      <c r="K100" s="126">
        <f t="shared" si="31"/>
        <v>0</v>
      </c>
      <c r="L100" s="126">
        <f t="shared" si="31"/>
        <v>0</v>
      </c>
      <c r="M100" s="126">
        <f t="shared" si="31"/>
        <v>0</v>
      </c>
      <c r="N100" s="126">
        <f t="shared" si="31"/>
        <v>0</v>
      </c>
      <c r="O100" s="126">
        <f t="shared" si="31"/>
        <v>0</v>
      </c>
      <c r="P100" s="126">
        <f t="shared" si="31"/>
        <v>0</v>
      </c>
    </row>
    <row r="101" spans="2:16">
      <c r="B101" s="59" t="s">
        <v>104</v>
      </c>
      <c r="C101" s="107" t="s">
        <v>210</v>
      </c>
      <c r="D101" s="91"/>
      <c r="E101" s="127">
        <f t="shared" si="31"/>
        <v>0</v>
      </c>
      <c r="F101" s="127">
        <f t="shared" si="31"/>
        <v>0</v>
      </c>
      <c r="G101" s="127">
        <f t="shared" si="31"/>
        <v>0</v>
      </c>
      <c r="H101" s="127">
        <f t="shared" si="31"/>
        <v>0</v>
      </c>
      <c r="I101" s="127">
        <f t="shared" si="31"/>
        <v>0</v>
      </c>
      <c r="J101" s="127">
        <f t="shared" si="31"/>
        <v>0</v>
      </c>
      <c r="K101" s="127">
        <f t="shared" si="31"/>
        <v>0</v>
      </c>
      <c r="L101" s="127">
        <f t="shared" si="31"/>
        <v>0</v>
      </c>
      <c r="M101" s="127">
        <f t="shared" si="31"/>
        <v>0</v>
      </c>
      <c r="N101" s="127">
        <f t="shared" si="31"/>
        <v>0</v>
      </c>
      <c r="O101" s="127">
        <f t="shared" si="31"/>
        <v>0</v>
      </c>
      <c r="P101" s="127">
        <f t="shared" si="31"/>
        <v>0</v>
      </c>
    </row>
    <row r="102" spans="2:16">
      <c r="B102" s="59"/>
      <c r="C102" s="107" t="s">
        <v>211</v>
      </c>
      <c r="D102" s="91"/>
      <c r="E102" s="127">
        <f t="shared" si="31"/>
        <v>0</v>
      </c>
      <c r="F102" s="127">
        <f t="shared" si="31"/>
        <v>0</v>
      </c>
      <c r="G102" s="127">
        <f t="shared" si="31"/>
        <v>0</v>
      </c>
      <c r="H102" s="127">
        <f t="shared" si="31"/>
        <v>0</v>
      </c>
      <c r="I102" s="127">
        <f t="shared" si="31"/>
        <v>0</v>
      </c>
      <c r="J102" s="127">
        <f t="shared" si="31"/>
        <v>0</v>
      </c>
      <c r="K102" s="127">
        <f t="shared" si="31"/>
        <v>0</v>
      </c>
      <c r="L102" s="127">
        <f t="shared" si="31"/>
        <v>0</v>
      </c>
      <c r="M102" s="127">
        <f t="shared" si="31"/>
        <v>0</v>
      </c>
      <c r="N102" s="127">
        <f t="shared" si="31"/>
        <v>0</v>
      </c>
      <c r="O102" s="127">
        <f t="shared" si="31"/>
        <v>0</v>
      </c>
      <c r="P102" s="127">
        <f t="shared" si="31"/>
        <v>0</v>
      </c>
    </row>
    <row r="103" spans="2:16">
      <c r="B103" s="59"/>
      <c r="C103" s="59" t="s">
        <v>212</v>
      </c>
      <c r="D103" s="91"/>
      <c r="E103" s="127">
        <f t="shared" si="31"/>
        <v>0</v>
      </c>
      <c r="F103" s="127">
        <f t="shared" si="31"/>
        <v>0</v>
      </c>
      <c r="G103" s="127">
        <f t="shared" si="31"/>
        <v>0</v>
      </c>
      <c r="H103" s="127">
        <f>((H$99+H$91+H$55+H$47+H$33)/(1-$D$100))*$D103</f>
        <v>0</v>
      </c>
      <c r="I103" s="127">
        <f>((I$99+I$91+I$55+I$47+I$33)/(1-$D$100))*$D103</f>
        <v>0</v>
      </c>
      <c r="J103" s="127">
        <f t="shared" si="31"/>
        <v>0</v>
      </c>
      <c r="K103" s="127">
        <f t="shared" si="31"/>
        <v>0</v>
      </c>
      <c r="L103" s="127">
        <f t="shared" si="31"/>
        <v>0</v>
      </c>
      <c r="M103" s="127">
        <f t="shared" si="31"/>
        <v>0</v>
      </c>
      <c r="N103" s="127">
        <f t="shared" si="31"/>
        <v>0</v>
      </c>
      <c r="O103" s="127">
        <f t="shared" si="31"/>
        <v>0</v>
      </c>
      <c r="P103" s="127">
        <f t="shared" si="31"/>
        <v>0</v>
      </c>
    </row>
    <row r="104" spans="2:16">
      <c r="B104" s="59"/>
      <c r="C104" s="59" t="s">
        <v>213</v>
      </c>
      <c r="D104" s="91"/>
      <c r="E104" s="127">
        <f>((E$99+E$91+E$55+E$47+E$33)/(1-$D104))*$D104</f>
        <v>0</v>
      </c>
      <c r="F104" s="127">
        <f t="shared" ref="F104:P104" si="32">((F$99+F$91+F$55+F$47+F$33)/(1-$D$100))*$D104</f>
        <v>0</v>
      </c>
      <c r="G104" s="127">
        <f t="shared" si="32"/>
        <v>0</v>
      </c>
      <c r="H104" s="127">
        <f t="shared" si="32"/>
        <v>0</v>
      </c>
      <c r="I104" s="127">
        <f t="shared" si="32"/>
        <v>0</v>
      </c>
      <c r="J104" s="127">
        <f t="shared" si="32"/>
        <v>0</v>
      </c>
      <c r="K104" s="127">
        <f t="shared" si="32"/>
        <v>0</v>
      </c>
      <c r="L104" s="127">
        <f t="shared" si="32"/>
        <v>0</v>
      </c>
      <c r="M104" s="127">
        <f t="shared" si="32"/>
        <v>0</v>
      </c>
      <c r="N104" s="127">
        <f t="shared" si="32"/>
        <v>0</v>
      </c>
      <c r="O104" s="127">
        <f t="shared" si="32"/>
        <v>0</v>
      </c>
      <c r="P104" s="127">
        <f t="shared" si="32"/>
        <v>0</v>
      </c>
    </row>
    <row r="105" spans="2:16">
      <c r="B105" s="384" t="s">
        <v>214</v>
      </c>
      <c r="C105" s="384"/>
      <c r="D105" s="384"/>
      <c r="E105" s="128">
        <f t="shared" ref="E105:P105" si="33">E101+E102+E103</f>
        <v>0</v>
      </c>
      <c r="F105" s="128">
        <f t="shared" si="33"/>
        <v>0</v>
      </c>
      <c r="G105" s="128">
        <f t="shared" si="33"/>
        <v>0</v>
      </c>
      <c r="H105" s="128">
        <f t="shared" si="33"/>
        <v>0</v>
      </c>
      <c r="I105" s="128">
        <f t="shared" si="33"/>
        <v>0</v>
      </c>
      <c r="J105" s="128">
        <f t="shared" si="33"/>
        <v>0</v>
      </c>
      <c r="K105" s="128">
        <f t="shared" si="33"/>
        <v>0</v>
      </c>
      <c r="L105" s="128">
        <f t="shared" si="33"/>
        <v>0</v>
      </c>
      <c r="M105" s="128">
        <f t="shared" si="33"/>
        <v>0</v>
      </c>
      <c r="N105" s="128">
        <f t="shared" si="33"/>
        <v>0</v>
      </c>
      <c r="O105" s="128">
        <f t="shared" si="33"/>
        <v>0</v>
      </c>
      <c r="P105" s="128">
        <f t="shared" si="33"/>
        <v>0</v>
      </c>
    </row>
    <row r="106" spans="2:16">
      <c r="B106" s="59"/>
      <c r="C106" s="59"/>
      <c r="D106" s="3" t="s">
        <v>215</v>
      </c>
      <c r="E106" s="114">
        <f t="shared" ref="E106:P106" si="34">((((1+$D$98)*(1+E96))/(1-$D$100))-1)</f>
        <v>0</v>
      </c>
      <c r="F106" s="114">
        <f t="shared" si="34"/>
        <v>0</v>
      </c>
      <c r="G106" s="114">
        <f t="shared" si="34"/>
        <v>0</v>
      </c>
      <c r="H106" s="114">
        <f t="shared" si="34"/>
        <v>0</v>
      </c>
      <c r="I106" s="114">
        <f t="shared" si="34"/>
        <v>0</v>
      </c>
      <c r="J106" s="114">
        <f t="shared" si="34"/>
        <v>0</v>
      </c>
      <c r="K106" s="114">
        <f t="shared" si="34"/>
        <v>0</v>
      </c>
      <c r="L106" s="114">
        <f t="shared" si="34"/>
        <v>0</v>
      </c>
      <c r="M106" s="114">
        <f t="shared" si="34"/>
        <v>0</v>
      </c>
      <c r="N106" s="114">
        <f t="shared" si="34"/>
        <v>0</v>
      </c>
      <c r="O106" s="114">
        <f t="shared" si="34"/>
        <v>0</v>
      </c>
      <c r="P106" s="114">
        <f t="shared" si="34"/>
        <v>0</v>
      </c>
    </row>
    <row r="107" spans="2:16">
      <c r="B107" s="60"/>
      <c r="C107" s="60"/>
      <c r="D107" s="60"/>
      <c r="E107" s="60"/>
      <c r="F107" s="60"/>
      <c r="G107" s="60"/>
      <c r="H107" s="60"/>
      <c r="I107" s="60"/>
      <c r="J107" s="60"/>
      <c r="K107" s="60"/>
      <c r="L107" s="60"/>
      <c r="M107" s="60"/>
      <c r="N107" s="60"/>
      <c r="O107" s="60"/>
      <c r="P107" s="60"/>
    </row>
    <row r="108" spans="2:16">
      <c r="B108" s="374" t="s">
        <v>216</v>
      </c>
      <c r="C108" s="374"/>
      <c r="D108" s="374"/>
      <c r="E108" s="374"/>
      <c r="F108" s="374"/>
      <c r="G108" s="374"/>
      <c r="H108" s="374"/>
      <c r="I108" s="374"/>
      <c r="J108" s="374"/>
      <c r="K108" s="374"/>
      <c r="L108" s="374"/>
      <c r="M108" s="374"/>
      <c r="N108" s="374"/>
      <c r="O108" s="374"/>
      <c r="P108" s="374"/>
    </row>
    <row r="109" spans="2:16">
      <c r="B109" s="374" t="s">
        <v>217</v>
      </c>
      <c r="C109" s="374"/>
      <c r="D109" s="374"/>
      <c r="E109" s="374"/>
      <c r="F109" s="374"/>
      <c r="G109" s="374"/>
      <c r="H109" s="374"/>
      <c r="I109" s="374"/>
      <c r="J109" s="374"/>
      <c r="K109" s="374"/>
      <c r="L109" s="374"/>
      <c r="M109" s="374"/>
      <c r="N109" s="374"/>
      <c r="O109" s="374"/>
      <c r="P109" s="374"/>
    </row>
    <row r="110" spans="2:16">
      <c r="B110" s="3" t="s">
        <v>140</v>
      </c>
      <c r="C110" s="59" t="s">
        <v>218</v>
      </c>
      <c r="D110" s="129"/>
      <c r="E110" s="88">
        <f t="shared" ref="E110:P110" si="35">E33</f>
        <v>0</v>
      </c>
      <c r="F110" s="88">
        <f t="shared" si="35"/>
        <v>0</v>
      </c>
      <c r="G110" s="88">
        <f t="shared" si="35"/>
        <v>0</v>
      </c>
      <c r="H110" s="88">
        <f t="shared" si="35"/>
        <v>0</v>
      </c>
      <c r="I110" s="88">
        <f t="shared" si="35"/>
        <v>0</v>
      </c>
      <c r="J110" s="88">
        <f t="shared" si="35"/>
        <v>0</v>
      </c>
      <c r="K110" s="88">
        <f t="shared" si="35"/>
        <v>0</v>
      </c>
      <c r="L110" s="88">
        <f t="shared" si="35"/>
        <v>0</v>
      </c>
      <c r="M110" s="88">
        <f t="shared" si="35"/>
        <v>0</v>
      </c>
      <c r="N110" s="88">
        <f t="shared" si="35"/>
        <v>0</v>
      </c>
      <c r="O110" s="88">
        <f t="shared" si="35"/>
        <v>0</v>
      </c>
      <c r="P110" s="88">
        <f t="shared" si="35"/>
        <v>0</v>
      </c>
    </row>
    <row r="111" spans="2:16">
      <c r="B111" s="3" t="s">
        <v>101</v>
      </c>
      <c r="C111" s="59" t="s">
        <v>219</v>
      </c>
      <c r="D111" s="59"/>
      <c r="E111" s="130">
        <f t="shared" ref="E111:P111" si="36">E91</f>
        <v>0</v>
      </c>
      <c r="F111" s="130">
        <f t="shared" si="36"/>
        <v>0</v>
      </c>
      <c r="G111" s="130">
        <f t="shared" si="36"/>
        <v>0</v>
      </c>
      <c r="H111" s="130">
        <f t="shared" si="36"/>
        <v>0</v>
      </c>
      <c r="I111" s="130">
        <f t="shared" si="36"/>
        <v>0</v>
      </c>
      <c r="J111" s="130">
        <f t="shared" si="36"/>
        <v>0</v>
      </c>
      <c r="K111" s="130">
        <f t="shared" si="36"/>
        <v>0</v>
      </c>
      <c r="L111" s="130">
        <f t="shared" si="36"/>
        <v>0</v>
      </c>
      <c r="M111" s="130">
        <f t="shared" si="36"/>
        <v>0</v>
      </c>
      <c r="N111" s="130">
        <f t="shared" si="36"/>
        <v>0</v>
      </c>
      <c r="O111" s="130">
        <f t="shared" si="36"/>
        <v>0</v>
      </c>
      <c r="P111" s="130">
        <f t="shared" si="36"/>
        <v>0</v>
      </c>
    </row>
    <row r="112" spans="2:16">
      <c r="B112" s="3" t="s">
        <v>104</v>
      </c>
      <c r="C112" s="59" t="s">
        <v>220</v>
      </c>
      <c r="D112" s="131"/>
      <c r="E112" s="88">
        <f>E47</f>
        <v>0</v>
      </c>
      <c r="F112" s="88">
        <f t="shared" ref="F112:P112" si="37">F47</f>
        <v>0</v>
      </c>
      <c r="G112" s="88">
        <f t="shared" si="37"/>
        <v>0</v>
      </c>
      <c r="H112" s="88">
        <f t="shared" si="37"/>
        <v>0</v>
      </c>
      <c r="I112" s="88">
        <f t="shared" si="37"/>
        <v>0</v>
      </c>
      <c r="J112" s="88">
        <f t="shared" si="37"/>
        <v>0</v>
      </c>
      <c r="K112" s="88">
        <f t="shared" si="37"/>
        <v>0</v>
      </c>
      <c r="L112" s="88">
        <f t="shared" si="37"/>
        <v>0</v>
      </c>
      <c r="M112" s="88">
        <f t="shared" si="37"/>
        <v>0</v>
      </c>
      <c r="N112" s="88">
        <f t="shared" si="37"/>
        <v>0</v>
      </c>
      <c r="O112" s="88">
        <f t="shared" si="37"/>
        <v>0</v>
      </c>
      <c r="P112" s="88">
        <f t="shared" si="37"/>
        <v>0</v>
      </c>
    </row>
    <row r="113" spans="2:16">
      <c r="B113" s="3" t="s">
        <v>107</v>
      </c>
      <c r="C113" s="132" t="s">
        <v>89</v>
      </c>
      <c r="D113" s="59"/>
      <c r="E113" s="122">
        <f t="shared" ref="E113:P113" si="38">SUM(E110:E112)</f>
        <v>0</v>
      </c>
      <c r="F113" s="122">
        <f t="shared" si="38"/>
        <v>0</v>
      </c>
      <c r="G113" s="122">
        <f t="shared" si="38"/>
        <v>0</v>
      </c>
      <c r="H113" s="122">
        <f t="shared" si="38"/>
        <v>0</v>
      </c>
      <c r="I113" s="122">
        <f t="shared" si="38"/>
        <v>0</v>
      </c>
      <c r="J113" s="122">
        <f t="shared" si="38"/>
        <v>0</v>
      </c>
      <c r="K113" s="122">
        <f t="shared" si="38"/>
        <v>0</v>
      </c>
      <c r="L113" s="122">
        <f t="shared" si="38"/>
        <v>0</v>
      </c>
      <c r="M113" s="122">
        <f t="shared" si="38"/>
        <v>0</v>
      </c>
      <c r="N113" s="122">
        <f t="shared" si="38"/>
        <v>0</v>
      </c>
      <c r="O113" s="122">
        <f t="shared" si="38"/>
        <v>0</v>
      </c>
      <c r="P113" s="122">
        <f t="shared" si="38"/>
        <v>0</v>
      </c>
    </row>
    <row r="114" spans="2:16">
      <c r="B114" s="3" t="s">
        <v>109</v>
      </c>
      <c r="C114" s="59" t="s">
        <v>221</v>
      </c>
      <c r="D114" s="131"/>
      <c r="E114" s="131"/>
      <c r="F114" s="131"/>
      <c r="G114" s="131"/>
      <c r="H114" s="131"/>
      <c r="I114" s="131"/>
      <c r="J114" s="131"/>
      <c r="K114" s="131"/>
      <c r="L114" s="131"/>
      <c r="M114" s="131"/>
      <c r="N114" s="131"/>
      <c r="O114" s="131"/>
      <c r="P114" s="131"/>
    </row>
    <row r="115" spans="2:16">
      <c r="B115" s="370" t="s">
        <v>222</v>
      </c>
      <c r="C115" s="370"/>
      <c r="D115" s="370"/>
      <c r="E115" s="122">
        <f t="shared" ref="E115:P115" si="39">E113</f>
        <v>0</v>
      </c>
      <c r="F115" s="122">
        <f t="shared" si="39"/>
        <v>0</v>
      </c>
      <c r="G115" s="122">
        <f t="shared" si="39"/>
        <v>0</v>
      </c>
      <c r="H115" s="122">
        <f t="shared" si="39"/>
        <v>0</v>
      </c>
      <c r="I115" s="122">
        <f t="shared" si="39"/>
        <v>0</v>
      </c>
      <c r="J115" s="122">
        <f t="shared" si="39"/>
        <v>0</v>
      </c>
      <c r="K115" s="122">
        <f t="shared" si="39"/>
        <v>0</v>
      </c>
      <c r="L115" s="122">
        <f t="shared" si="39"/>
        <v>0</v>
      </c>
      <c r="M115" s="122">
        <f t="shared" si="39"/>
        <v>0</v>
      </c>
      <c r="N115" s="122">
        <f t="shared" si="39"/>
        <v>0</v>
      </c>
      <c r="O115" s="122">
        <f t="shared" si="39"/>
        <v>0</v>
      </c>
      <c r="P115" s="122">
        <f t="shared" si="39"/>
        <v>0</v>
      </c>
    </row>
    <row r="116" spans="2:16">
      <c r="B116" s="60"/>
      <c r="C116" s="60"/>
      <c r="D116" s="133"/>
      <c r="E116" s="60"/>
      <c r="F116" s="60"/>
      <c r="G116" s="60"/>
      <c r="H116" s="60"/>
      <c r="I116" s="60"/>
      <c r="J116" s="60"/>
      <c r="K116" s="60"/>
      <c r="L116" s="60"/>
      <c r="M116" s="60"/>
      <c r="N116" s="60"/>
      <c r="O116" s="60"/>
      <c r="P116" s="60"/>
    </row>
    <row r="117" spans="2:16">
      <c r="B117" s="374" t="s">
        <v>223</v>
      </c>
      <c r="C117" s="374"/>
      <c r="D117" s="374"/>
      <c r="E117" s="374"/>
      <c r="F117" s="374"/>
      <c r="G117" s="374"/>
      <c r="H117" s="374"/>
      <c r="I117" s="374"/>
      <c r="J117" s="374"/>
      <c r="K117" s="374"/>
      <c r="L117" s="374"/>
      <c r="M117" s="374"/>
      <c r="N117" s="374"/>
      <c r="O117" s="374"/>
      <c r="P117" s="374"/>
    </row>
    <row r="118" spans="2:16">
      <c r="B118" s="374" t="s">
        <v>224</v>
      </c>
      <c r="C118" s="374"/>
      <c r="D118" s="374"/>
      <c r="E118" s="374"/>
      <c r="F118" s="374"/>
      <c r="G118" s="374"/>
      <c r="H118" s="374"/>
      <c r="I118" s="374"/>
      <c r="J118" s="374"/>
      <c r="K118" s="374"/>
      <c r="L118" s="374"/>
      <c r="M118" s="374"/>
      <c r="N118" s="374"/>
      <c r="O118" s="374"/>
      <c r="P118" s="374"/>
    </row>
    <row r="119" spans="2:16">
      <c r="B119" s="59" t="s">
        <v>140</v>
      </c>
      <c r="C119" s="59" t="s">
        <v>225</v>
      </c>
      <c r="D119" s="131"/>
      <c r="E119" s="78">
        <f t="shared" ref="E119:P119" si="40">E115</f>
        <v>0</v>
      </c>
      <c r="F119" s="78">
        <f t="shared" si="40"/>
        <v>0</v>
      </c>
      <c r="G119" s="78">
        <f t="shared" si="40"/>
        <v>0</v>
      </c>
      <c r="H119" s="78">
        <f t="shared" si="40"/>
        <v>0</v>
      </c>
      <c r="I119" s="78">
        <f t="shared" si="40"/>
        <v>0</v>
      </c>
      <c r="J119" s="78">
        <f t="shared" si="40"/>
        <v>0</v>
      </c>
      <c r="K119" s="78">
        <f t="shared" si="40"/>
        <v>0</v>
      </c>
      <c r="L119" s="78">
        <f t="shared" si="40"/>
        <v>0</v>
      </c>
      <c r="M119" s="78">
        <f t="shared" si="40"/>
        <v>0</v>
      </c>
      <c r="N119" s="78">
        <f t="shared" si="40"/>
        <v>0</v>
      </c>
      <c r="O119" s="78">
        <f t="shared" si="40"/>
        <v>0</v>
      </c>
      <c r="P119" s="78">
        <f t="shared" si="40"/>
        <v>0</v>
      </c>
    </row>
    <row r="120" spans="2:16">
      <c r="B120" s="59" t="s">
        <v>101</v>
      </c>
      <c r="C120" s="59" t="s">
        <v>226</v>
      </c>
      <c r="D120" s="131"/>
      <c r="E120" s="78">
        <f t="shared" ref="E120:P120" si="41">E55</f>
        <v>0</v>
      </c>
      <c r="F120" s="78">
        <f t="shared" si="41"/>
        <v>0</v>
      </c>
      <c r="G120" s="78">
        <f t="shared" si="41"/>
        <v>0</v>
      </c>
      <c r="H120" s="78">
        <f t="shared" si="41"/>
        <v>0</v>
      </c>
      <c r="I120" s="78">
        <f t="shared" si="41"/>
        <v>0</v>
      </c>
      <c r="J120" s="78">
        <f t="shared" si="41"/>
        <v>0</v>
      </c>
      <c r="K120" s="78">
        <f t="shared" si="41"/>
        <v>0</v>
      </c>
      <c r="L120" s="78">
        <f t="shared" si="41"/>
        <v>0</v>
      </c>
      <c r="M120" s="78">
        <f t="shared" si="41"/>
        <v>0</v>
      </c>
      <c r="N120" s="78">
        <f t="shared" si="41"/>
        <v>0</v>
      </c>
      <c r="O120" s="78">
        <f t="shared" si="41"/>
        <v>0</v>
      </c>
      <c r="P120" s="78">
        <f t="shared" si="41"/>
        <v>0</v>
      </c>
    </row>
    <row r="121" spans="2:16">
      <c r="B121" s="59" t="s">
        <v>104</v>
      </c>
      <c r="C121" s="59" t="s">
        <v>227</v>
      </c>
      <c r="D121" s="131"/>
      <c r="E121" s="78">
        <f t="shared" ref="E121:P121" si="42">E99</f>
        <v>0</v>
      </c>
      <c r="F121" s="78">
        <f t="shared" si="42"/>
        <v>0</v>
      </c>
      <c r="G121" s="78">
        <f t="shared" si="42"/>
        <v>0</v>
      </c>
      <c r="H121" s="78">
        <f t="shared" si="42"/>
        <v>0</v>
      </c>
      <c r="I121" s="78">
        <f t="shared" si="42"/>
        <v>0</v>
      </c>
      <c r="J121" s="78">
        <f t="shared" si="42"/>
        <v>0</v>
      </c>
      <c r="K121" s="78">
        <f t="shared" si="42"/>
        <v>0</v>
      </c>
      <c r="L121" s="78">
        <f t="shared" si="42"/>
        <v>0</v>
      </c>
      <c r="M121" s="78">
        <f t="shared" si="42"/>
        <v>0</v>
      </c>
      <c r="N121" s="78">
        <f t="shared" si="42"/>
        <v>0</v>
      </c>
      <c r="O121" s="78">
        <f t="shared" si="42"/>
        <v>0</v>
      </c>
      <c r="P121" s="78">
        <f t="shared" si="42"/>
        <v>0</v>
      </c>
    </row>
    <row r="122" spans="2:16">
      <c r="B122" s="59" t="s">
        <v>107</v>
      </c>
      <c r="C122" s="59" t="s">
        <v>209</v>
      </c>
      <c r="D122" s="131"/>
      <c r="E122" s="78">
        <f t="shared" ref="E122:P122" si="43">E105</f>
        <v>0</v>
      </c>
      <c r="F122" s="78">
        <f t="shared" si="43"/>
        <v>0</v>
      </c>
      <c r="G122" s="78">
        <f t="shared" si="43"/>
        <v>0</v>
      </c>
      <c r="H122" s="78">
        <f t="shared" si="43"/>
        <v>0</v>
      </c>
      <c r="I122" s="78">
        <f t="shared" si="43"/>
        <v>0</v>
      </c>
      <c r="J122" s="78">
        <f t="shared" si="43"/>
        <v>0</v>
      </c>
      <c r="K122" s="78">
        <f t="shared" si="43"/>
        <v>0</v>
      </c>
      <c r="L122" s="78">
        <f t="shared" si="43"/>
        <v>0</v>
      </c>
      <c r="M122" s="78">
        <f t="shared" si="43"/>
        <v>0</v>
      </c>
      <c r="N122" s="78">
        <f t="shared" si="43"/>
        <v>0</v>
      </c>
      <c r="O122" s="78">
        <f t="shared" si="43"/>
        <v>0</v>
      </c>
      <c r="P122" s="78">
        <f t="shared" si="43"/>
        <v>0</v>
      </c>
    </row>
    <row r="123" spans="2:16" ht="21" customHeight="1">
      <c r="B123" s="134" t="s">
        <v>109</v>
      </c>
      <c r="C123" s="134" t="s">
        <v>228</v>
      </c>
      <c r="D123" s="135"/>
      <c r="E123" s="136">
        <f t="shared" ref="E123:P123" si="44">E119+E120+E121+E122</f>
        <v>0</v>
      </c>
      <c r="F123" s="136">
        <f t="shared" si="44"/>
        <v>0</v>
      </c>
      <c r="G123" s="136">
        <f t="shared" si="44"/>
        <v>0</v>
      </c>
      <c r="H123" s="136">
        <f t="shared" si="44"/>
        <v>0</v>
      </c>
      <c r="I123" s="136">
        <f t="shared" si="44"/>
        <v>0</v>
      </c>
      <c r="J123" s="136">
        <f t="shared" si="44"/>
        <v>0</v>
      </c>
      <c r="K123" s="136">
        <f t="shared" si="44"/>
        <v>0</v>
      </c>
      <c r="L123" s="136">
        <f t="shared" si="44"/>
        <v>0</v>
      </c>
      <c r="M123" s="136">
        <f t="shared" si="44"/>
        <v>0</v>
      </c>
      <c r="N123" s="136">
        <f t="shared" si="44"/>
        <v>0</v>
      </c>
      <c r="O123" s="136">
        <f t="shared" si="44"/>
        <v>0</v>
      </c>
      <c r="P123" s="136">
        <f t="shared" si="44"/>
        <v>0</v>
      </c>
    </row>
    <row r="124" spans="2:16">
      <c r="B124" s="59" t="s">
        <v>112</v>
      </c>
      <c r="C124" s="59" t="s">
        <v>229</v>
      </c>
      <c r="D124" s="59"/>
      <c r="E124" s="59"/>
      <c r="F124" s="59"/>
      <c r="G124" s="59"/>
      <c r="H124" s="59"/>
      <c r="I124" s="59"/>
      <c r="J124" s="59"/>
      <c r="K124" s="59"/>
      <c r="L124" s="59"/>
      <c r="M124" s="59"/>
      <c r="N124" s="59"/>
      <c r="O124" s="59"/>
      <c r="P124" s="59"/>
    </row>
    <row r="125" spans="2:16">
      <c r="B125" s="59" t="s">
        <v>114</v>
      </c>
      <c r="C125" s="59" t="s">
        <v>230</v>
      </c>
      <c r="D125" s="59"/>
      <c r="E125" s="59"/>
      <c r="F125" s="59"/>
      <c r="G125" s="59"/>
      <c r="H125" s="59"/>
      <c r="I125" s="59"/>
      <c r="J125" s="59"/>
      <c r="K125" s="59"/>
      <c r="L125" s="59"/>
      <c r="M125" s="59"/>
      <c r="N125" s="59"/>
      <c r="O125" s="59"/>
      <c r="P125" s="59"/>
    </row>
    <row r="126" spans="2:16">
      <c r="B126" s="137" t="s">
        <v>231</v>
      </c>
      <c r="C126" s="138" t="s">
        <v>232</v>
      </c>
      <c r="D126" s="137"/>
      <c r="E126" s="139">
        <f t="shared" ref="E126:P126" si="45">E123*12</f>
        <v>0</v>
      </c>
      <c r="F126" s="139">
        <f t="shared" si="45"/>
        <v>0</v>
      </c>
      <c r="G126" s="139">
        <f t="shared" si="45"/>
        <v>0</v>
      </c>
      <c r="H126" s="139">
        <f t="shared" si="45"/>
        <v>0</v>
      </c>
      <c r="I126" s="139">
        <f t="shared" si="45"/>
        <v>0</v>
      </c>
      <c r="J126" s="139">
        <f t="shared" si="45"/>
        <v>0</v>
      </c>
      <c r="K126" s="139">
        <f t="shared" si="45"/>
        <v>0</v>
      </c>
      <c r="L126" s="139">
        <f t="shared" si="45"/>
        <v>0</v>
      </c>
      <c r="M126" s="139">
        <f t="shared" si="45"/>
        <v>0</v>
      </c>
      <c r="N126" s="139">
        <f t="shared" si="45"/>
        <v>0</v>
      </c>
      <c r="O126" s="139">
        <f t="shared" si="45"/>
        <v>0</v>
      </c>
      <c r="P126" s="139">
        <f t="shared" si="45"/>
        <v>0</v>
      </c>
    </row>
    <row r="127" spans="2:16">
      <c r="B127" s="59"/>
      <c r="C127" s="59"/>
      <c r="D127" s="59"/>
      <c r="E127" s="59"/>
      <c r="F127" s="59"/>
      <c r="G127" s="59"/>
      <c r="H127" s="59"/>
      <c r="I127" s="59"/>
      <c r="J127" s="59"/>
      <c r="K127" s="59"/>
      <c r="L127" s="59"/>
      <c r="M127" s="59"/>
      <c r="N127" s="59"/>
      <c r="O127" s="59"/>
      <c r="P127" s="59"/>
    </row>
    <row r="128" spans="2:16">
      <c r="B128" s="140"/>
      <c r="C128" s="140" t="s">
        <v>233</v>
      </c>
      <c r="D128" s="140"/>
      <c r="E128" s="141">
        <v>7</v>
      </c>
      <c r="F128" s="141">
        <v>1</v>
      </c>
      <c r="G128" s="141">
        <v>1</v>
      </c>
      <c r="H128" s="141">
        <v>3</v>
      </c>
      <c r="I128" s="141">
        <v>5</v>
      </c>
      <c r="J128" s="141">
        <v>3</v>
      </c>
      <c r="K128" s="141">
        <v>1</v>
      </c>
      <c r="L128" s="141">
        <v>1</v>
      </c>
      <c r="M128" s="141">
        <v>1</v>
      </c>
      <c r="N128" s="141">
        <v>6</v>
      </c>
      <c r="O128" s="141">
        <v>1</v>
      </c>
      <c r="P128" s="141">
        <v>1</v>
      </c>
    </row>
    <row r="129" spans="2:16">
      <c r="B129" s="56"/>
      <c r="C129" s="56"/>
      <c r="D129" s="56"/>
      <c r="E129" s="56"/>
      <c r="F129" s="56"/>
      <c r="G129" s="56"/>
      <c r="H129" s="142"/>
      <c r="I129" s="56"/>
      <c r="J129" s="56"/>
      <c r="K129" s="56"/>
      <c r="L129" s="56"/>
      <c r="M129" s="56"/>
      <c r="N129" s="56"/>
      <c r="O129" s="56"/>
      <c r="P129" s="141">
        <f>E128+F128+G128+H128+I128+J128+K128+L128+M128+N128+O128+P128</f>
        <v>31</v>
      </c>
    </row>
    <row r="130" spans="2:16">
      <c r="B130" s="140"/>
      <c r="C130" s="140" t="s">
        <v>234</v>
      </c>
      <c r="D130" s="140"/>
      <c r="E130" s="143">
        <f t="shared" ref="E130:P130" si="46">E123*E128</f>
        <v>0</v>
      </c>
      <c r="F130" s="143">
        <f t="shared" si="46"/>
        <v>0</v>
      </c>
      <c r="G130" s="143">
        <f t="shared" si="46"/>
        <v>0</v>
      </c>
      <c r="H130" s="143">
        <f t="shared" si="46"/>
        <v>0</v>
      </c>
      <c r="I130" s="143">
        <f t="shared" si="46"/>
        <v>0</v>
      </c>
      <c r="J130" s="143">
        <f t="shared" si="46"/>
        <v>0</v>
      </c>
      <c r="K130" s="143">
        <f t="shared" si="46"/>
        <v>0</v>
      </c>
      <c r="L130" s="143">
        <f t="shared" si="46"/>
        <v>0</v>
      </c>
      <c r="M130" s="143">
        <f t="shared" si="46"/>
        <v>0</v>
      </c>
      <c r="N130" s="143">
        <f t="shared" si="46"/>
        <v>0</v>
      </c>
      <c r="O130" s="143">
        <f t="shared" si="46"/>
        <v>0</v>
      </c>
      <c r="P130" s="143">
        <f t="shared" si="46"/>
        <v>0</v>
      </c>
    </row>
    <row r="131" spans="2:16" ht="22.5" customHeight="1">
      <c r="B131" s="374" t="s">
        <v>235</v>
      </c>
      <c r="C131" s="374"/>
      <c r="D131" s="374"/>
      <c r="E131" s="374"/>
      <c r="F131" s="374"/>
      <c r="G131" s="374"/>
      <c r="H131" s="374"/>
      <c r="I131" s="374"/>
      <c r="J131" s="374"/>
      <c r="K131" s="374"/>
      <c r="L131" s="374"/>
      <c r="M131" s="374"/>
      <c r="N131" s="374"/>
      <c r="O131" s="374"/>
      <c r="P131" s="144">
        <f>E130+F130+G130+H130+I130+J130+K130+L130+M130+N130+O130+P130</f>
        <v>0</v>
      </c>
    </row>
    <row r="132" spans="2:16" ht="23.25" customHeight="1">
      <c r="B132" s="374" t="s">
        <v>236</v>
      </c>
      <c r="C132" s="374"/>
      <c r="D132" s="374"/>
      <c r="E132" s="374"/>
      <c r="F132" s="374"/>
      <c r="G132" s="374"/>
      <c r="H132" s="374"/>
      <c r="I132" s="374"/>
      <c r="J132" s="374"/>
      <c r="K132" s="374"/>
      <c r="L132" s="374"/>
      <c r="M132" s="374"/>
      <c r="N132" s="374"/>
      <c r="O132" s="374"/>
      <c r="P132" s="144">
        <f>P131*12</f>
        <v>0</v>
      </c>
    </row>
    <row r="133" spans="2:16">
      <c r="E133" s="36"/>
      <c r="F133" s="36"/>
      <c r="G133" s="36"/>
      <c r="H133" s="36"/>
      <c r="I133" s="36"/>
      <c r="J133" s="36"/>
      <c r="K133" s="36"/>
      <c r="L133" s="36"/>
      <c r="M133" s="36"/>
      <c r="N133" s="36"/>
      <c r="O133" s="36"/>
      <c r="P133" s="36"/>
    </row>
    <row r="134" spans="2:16" ht="23.25">
      <c r="B134" s="387" t="s">
        <v>97</v>
      </c>
      <c r="C134" s="387"/>
      <c r="D134" s="387"/>
      <c r="E134" s="387"/>
      <c r="F134" s="387"/>
      <c r="G134" s="36"/>
      <c r="H134" s="36"/>
      <c r="I134" s="36"/>
      <c r="J134" s="36"/>
      <c r="K134" s="36"/>
      <c r="L134" s="36"/>
      <c r="M134" s="36"/>
      <c r="N134" s="36"/>
      <c r="O134" s="36"/>
      <c r="P134" s="36"/>
    </row>
    <row r="135" spans="2:16" ht="15" customHeight="1">
      <c r="B135" s="385" t="s">
        <v>449</v>
      </c>
      <c r="C135" s="385"/>
      <c r="D135" s="385"/>
      <c r="E135" s="385"/>
      <c r="F135" s="385"/>
    </row>
    <row r="136" spans="2:16" ht="15" customHeight="1">
      <c r="B136" s="385"/>
      <c r="C136" s="385"/>
      <c r="D136" s="385"/>
      <c r="E136" s="385"/>
      <c r="F136" s="385"/>
    </row>
    <row r="137" spans="2:16" ht="15" customHeight="1">
      <c r="B137" s="385"/>
      <c r="C137" s="385"/>
      <c r="D137" s="385"/>
      <c r="E137" s="385"/>
      <c r="F137" s="385"/>
    </row>
    <row r="139" spans="2:16" ht="16.5" customHeight="1">
      <c r="B139" s="386" t="s">
        <v>450</v>
      </c>
      <c r="C139" s="386"/>
      <c r="D139" s="386"/>
      <c r="E139" s="386"/>
      <c r="F139" s="386"/>
    </row>
    <row r="140" spans="2:16">
      <c r="B140" s="386"/>
      <c r="C140" s="386"/>
      <c r="D140" s="386"/>
      <c r="E140" s="386"/>
      <c r="F140" s="386"/>
    </row>
    <row r="141" spans="2:16" ht="41.25" customHeight="1">
      <c r="B141" s="145" t="s">
        <v>4</v>
      </c>
      <c r="C141" s="146" t="s">
        <v>237</v>
      </c>
      <c r="D141" s="146" t="s">
        <v>238</v>
      </c>
      <c r="E141" s="146" t="s">
        <v>239</v>
      </c>
      <c r="F141" s="147" t="s">
        <v>240</v>
      </c>
    </row>
    <row r="142" spans="2:16">
      <c r="B142" s="148">
        <v>1</v>
      </c>
      <c r="C142" s="149" t="s">
        <v>241</v>
      </c>
      <c r="D142" s="150">
        <v>7</v>
      </c>
      <c r="E142" s="151">
        <f>E123</f>
        <v>0</v>
      </c>
      <c r="F142" s="152">
        <f t="shared" ref="F142:F151" si="47">D142*E142</f>
        <v>0</v>
      </c>
    </row>
    <row r="143" spans="2:16">
      <c r="B143" s="153">
        <f t="shared" ref="B143:B150" si="48">B142+1</f>
        <v>2</v>
      </c>
      <c r="C143" s="154" t="s">
        <v>433</v>
      </c>
      <c r="D143" s="155">
        <v>1</v>
      </c>
      <c r="E143" s="156">
        <f>F123</f>
        <v>0</v>
      </c>
      <c r="F143" s="157">
        <f t="shared" si="47"/>
        <v>0</v>
      </c>
    </row>
    <row r="144" spans="2:16">
      <c r="B144" s="148">
        <f t="shared" si="48"/>
        <v>3</v>
      </c>
      <c r="C144" s="149" t="s">
        <v>434</v>
      </c>
      <c r="D144" s="150">
        <v>1</v>
      </c>
      <c r="E144" s="151">
        <f>G123</f>
        <v>0</v>
      </c>
      <c r="F144" s="152">
        <f t="shared" si="47"/>
        <v>0</v>
      </c>
    </row>
    <row r="145" spans="2:7" ht="15.75" customHeight="1">
      <c r="B145" s="153">
        <f t="shared" si="48"/>
        <v>4</v>
      </c>
      <c r="C145" s="154" t="s">
        <v>242</v>
      </c>
      <c r="D145" s="155">
        <v>3</v>
      </c>
      <c r="E145" s="156">
        <f>H123</f>
        <v>0</v>
      </c>
      <c r="F145" s="157">
        <f t="shared" si="47"/>
        <v>0</v>
      </c>
    </row>
    <row r="146" spans="2:7">
      <c r="B146" s="337">
        <f t="shared" si="48"/>
        <v>5</v>
      </c>
      <c r="C146" s="349" t="s">
        <v>243</v>
      </c>
      <c r="D146" s="352">
        <v>3</v>
      </c>
      <c r="E146" s="353">
        <f>J123</f>
        <v>0</v>
      </c>
      <c r="F146" s="354">
        <f t="shared" si="47"/>
        <v>0</v>
      </c>
    </row>
    <row r="147" spans="2:7">
      <c r="B147" s="153">
        <f t="shared" si="48"/>
        <v>6</v>
      </c>
      <c r="C147" s="350" t="s">
        <v>429</v>
      </c>
      <c r="D147" s="358">
        <v>1</v>
      </c>
      <c r="E147" s="359">
        <f>K123</f>
        <v>0</v>
      </c>
      <c r="F147" s="360">
        <f t="shared" si="47"/>
        <v>0</v>
      </c>
    </row>
    <row r="148" spans="2:7">
      <c r="B148" s="346">
        <f t="shared" si="48"/>
        <v>7</v>
      </c>
      <c r="C148" s="348" t="s">
        <v>245</v>
      </c>
      <c r="D148" s="352">
        <v>1</v>
      </c>
      <c r="E148" s="353">
        <f>L123</f>
        <v>0</v>
      </c>
      <c r="F148" s="354">
        <f t="shared" si="47"/>
        <v>0</v>
      </c>
    </row>
    <row r="149" spans="2:7" ht="15" customHeight="1">
      <c r="B149" s="347">
        <f t="shared" si="48"/>
        <v>8</v>
      </c>
      <c r="C149" s="351" t="s">
        <v>246</v>
      </c>
      <c r="D149" s="358">
        <v>1</v>
      </c>
      <c r="E149" s="359">
        <f>M123</f>
        <v>0</v>
      </c>
      <c r="F149" s="360">
        <f t="shared" si="47"/>
        <v>0</v>
      </c>
      <c r="G149" s="158"/>
    </row>
    <row r="150" spans="2:7">
      <c r="B150" s="346">
        <f t="shared" si="48"/>
        <v>9</v>
      </c>
      <c r="C150" s="348" t="s">
        <v>426</v>
      </c>
      <c r="D150" s="352">
        <v>6</v>
      </c>
      <c r="E150" s="353">
        <f>N123</f>
        <v>0</v>
      </c>
      <c r="F150" s="354">
        <f t="shared" si="47"/>
        <v>0</v>
      </c>
    </row>
    <row r="151" spans="2:7">
      <c r="B151" s="347">
        <f>B150+1</f>
        <v>10</v>
      </c>
      <c r="C151" s="351" t="s">
        <v>247</v>
      </c>
      <c r="D151" s="358">
        <v>1</v>
      </c>
      <c r="E151" s="359">
        <f>O123</f>
        <v>0</v>
      </c>
      <c r="F151" s="360">
        <f t="shared" si="47"/>
        <v>0</v>
      </c>
    </row>
    <row r="152" spans="2:7">
      <c r="B152" s="346">
        <v>11</v>
      </c>
      <c r="C152" s="345" t="s">
        <v>446</v>
      </c>
      <c r="D152" s="355">
        <v>1</v>
      </c>
      <c r="E152" s="356">
        <f>P123</f>
        <v>0</v>
      </c>
      <c r="F152" s="357">
        <f>E152*D152</f>
        <v>0</v>
      </c>
    </row>
    <row r="153" spans="2:7" ht="29.25" customHeight="1">
      <c r="B153" s="159"/>
      <c r="C153" s="160" t="s">
        <v>12</v>
      </c>
      <c r="D153" s="161">
        <f>SUM(D142:D152)</f>
        <v>26</v>
      </c>
      <c r="E153" s="161" t="s">
        <v>248</v>
      </c>
      <c r="F153" s="162">
        <f>SUM(F142:F152)</f>
        <v>0</v>
      </c>
    </row>
    <row r="154" spans="2:7" ht="26.25" customHeight="1">
      <c r="B154" s="163"/>
      <c r="C154" s="164" t="s">
        <v>249</v>
      </c>
      <c r="D154" s="165"/>
      <c r="E154" s="166" t="s">
        <v>250</v>
      </c>
      <c r="F154" s="167">
        <f>F153*12</f>
        <v>0</v>
      </c>
    </row>
    <row r="156" spans="2:7">
      <c r="F156" s="36">
        <f>F153*1.0482</f>
        <v>0</v>
      </c>
    </row>
  </sheetData>
  <mergeCells count="47">
    <mergeCell ref="B135:F137"/>
    <mergeCell ref="B139:F140"/>
    <mergeCell ref="B117:P117"/>
    <mergeCell ref="B118:P118"/>
    <mergeCell ref="B131:O131"/>
    <mergeCell ref="B132:O132"/>
    <mergeCell ref="B134:F134"/>
    <mergeCell ref="C99:D99"/>
    <mergeCell ref="B105:D105"/>
    <mergeCell ref="B108:P108"/>
    <mergeCell ref="B109:P109"/>
    <mergeCell ref="B115:D115"/>
    <mergeCell ref="B84:C84"/>
    <mergeCell ref="B89:C89"/>
    <mergeCell ref="B91:C91"/>
    <mergeCell ref="B92:C92"/>
    <mergeCell ref="B94:P94"/>
    <mergeCell ref="B58:P58"/>
    <mergeCell ref="B68:C68"/>
    <mergeCell ref="B70:P70"/>
    <mergeCell ref="B78:C78"/>
    <mergeCell ref="B80:P80"/>
    <mergeCell ref="B47:D47"/>
    <mergeCell ref="B49:P49"/>
    <mergeCell ref="C50:P50"/>
    <mergeCell ref="B55:D55"/>
    <mergeCell ref="B57:P57"/>
    <mergeCell ref="B20:P20"/>
    <mergeCell ref="B27:P27"/>
    <mergeCell ref="C28:P28"/>
    <mergeCell ref="C33:D33"/>
    <mergeCell ref="B35:P35"/>
    <mergeCell ref="D15:E15"/>
    <mergeCell ref="D16:E16"/>
    <mergeCell ref="B17:P17"/>
    <mergeCell ref="B18:P18"/>
    <mergeCell ref="B19:P19"/>
    <mergeCell ref="B9:P9"/>
    <mergeCell ref="D11:E11"/>
    <mergeCell ref="D12:E12"/>
    <mergeCell ref="D13:E13"/>
    <mergeCell ref="D14:E14"/>
    <mergeCell ref="B2:P3"/>
    <mergeCell ref="B5:P5"/>
    <mergeCell ref="B6:P6"/>
    <mergeCell ref="B7:P7"/>
    <mergeCell ref="B8:P8"/>
  </mergeCells>
  <pageMargins left="0.25" right="0.25" top="0.75" bottom="0.75" header="0.3" footer="0.3"/>
  <pageSetup paperSize="9" scale="63"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
  <sheetViews>
    <sheetView zoomScale="85" zoomScaleNormal="85" workbookViewId="0">
      <selection activeCell="A2" sqref="A2:M2"/>
    </sheetView>
  </sheetViews>
  <sheetFormatPr defaultColWidth="9.28515625" defaultRowHeight="15"/>
  <cols>
    <col min="1" max="1" width="7.5703125" customWidth="1"/>
    <col min="3" max="3" width="10.85546875" customWidth="1"/>
    <col min="4" max="4" width="19" customWidth="1"/>
    <col min="5" max="5" width="10.7109375" customWidth="1"/>
    <col min="6" max="6" width="11.42578125" customWidth="1"/>
    <col min="7" max="7" width="10.140625" customWidth="1"/>
    <col min="12" max="12" width="14.7109375" customWidth="1"/>
    <col min="13" max="13" width="16" customWidth="1"/>
  </cols>
  <sheetData>
    <row r="1" spans="1:17" ht="18.75">
      <c r="A1" s="388" t="s">
        <v>252</v>
      </c>
      <c r="B1" s="388"/>
      <c r="C1" s="388"/>
      <c r="D1" s="388"/>
      <c r="E1" s="388"/>
      <c r="F1" s="388"/>
      <c r="G1" s="388"/>
      <c r="H1" s="388"/>
      <c r="I1" s="388"/>
      <c r="J1" s="388"/>
      <c r="K1" s="388"/>
      <c r="L1" s="388"/>
      <c r="M1" s="388"/>
    </row>
    <row r="2" spans="1:17" ht="18.75">
      <c r="A2" s="389" t="s">
        <v>251</v>
      </c>
      <c r="B2" s="389"/>
      <c r="C2" s="389"/>
      <c r="D2" s="389"/>
      <c r="E2" s="389"/>
      <c r="F2" s="389"/>
      <c r="G2" s="389"/>
      <c r="H2" s="389"/>
      <c r="I2" s="389"/>
      <c r="J2" s="389"/>
      <c r="K2" s="389"/>
      <c r="L2" s="389"/>
      <c r="M2" s="389"/>
    </row>
    <row r="3" spans="1:17" ht="18.75">
      <c r="A3" s="390" t="s">
        <v>254</v>
      </c>
      <c r="B3" s="390"/>
      <c r="C3" s="390"/>
      <c r="D3" s="390"/>
      <c r="E3" s="390"/>
      <c r="F3" s="390"/>
      <c r="G3" s="390"/>
      <c r="H3" s="390"/>
      <c r="I3" s="390"/>
      <c r="J3" s="390"/>
      <c r="K3" s="390"/>
      <c r="L3" s="390"/>
      <c r="M3" s="390"/>
    </row>
    <row r="4" spans="1:17">
      <c r="A4" s="391" t="s">
        <v>255</v>
      </c>
      <c r="B4" s="391"/>
      <c r="C4" s="391"/>
      <c r="D4" s="391"/>
      <c r="E4" s="391"/>
      <c r="F4" s="391"/>
      <c r="G4" s="391"/>
      <c r="H4" s="391"/>
      <c r="I4" s="392" t="s">
        <v>256</v>
      </c>
      <c r="J4" s="392"/>
      <c r="K4" s="392"/>
      <c r="L4" s="392"/>
      <c r="M4" s="392"/>
    </row>
    <row r="5" spans="1:17" ht="18.75">
      <c r="A5" s="170" t="s">
        <v>255</v>
      </c>
      <c r="B5" s="168"/>
      <c r="C5" s="168"/>
      <c r="D5" s="168"/>
      <c r="E5" s="171"/>
      <c r="F5" s="171"/>
      <c r="G5" s="171"/>
      <c r="H5" s="172"/>
      <c r="I5" s="173" t="s">
        <v>257</v>
      </c>
      <c r="J5" s="393" t="s">
        <v>258</v>
      </c>
      <c r="K5" s="393"/>
      <c r="M5" s="174" t="s">
        <v>259</v>
      </c>
    </row>
    <row r="6" spans="1:17">
      <c r="A6" s="175" t="s">
        <v>260</v>
      </c>
      <c r="B6" s="394" t="s">
        <v>261</v>
      </c>
      <c r="C6" s="394"/>
      <c r="D6" s="394"/>
      <c r="E6" s="395" t="s">
        <v>262</v>
      </c>
      <c r="F6" s="395"/>
      <c r="G6" s="395"/>
      <c r="H6" s="394" t="s">
        <v>263</v>
      </c>
      <c r="I6" s="394"/>
      <c r="J6" s="176" t="s">
        <v>264</v>
      </c>
      <c r="K6" s="394" t="s">
        <v>265</v>
      </c>
      <c r="L6" s="394"/>
      <c r="M6" s="394"/>
    </row>
    <row r="7" spans="1:17">
      <c r="A7" s="177"/>
      <c r="B7" s="178" t="s">
        <v>266</v>
      </c>
      <c r="C7" s="179" t="s">
        <v>267</v>
      </c>
      <c r="D7" s="180" t="s">
        <v>268</v>
      </c>
      <c r="E7" s="181" t="s">
        <v>269</v>
      </c>
      <c r="F7" s="181" t="s">
        <v>270</v>
      </c>
      <c r="G7" s="181" t="s">
        <v>271</v>
      </c>
      <c r="H7" s="178" t="s">
        <v>272</v>
      </c>
      <c r="I7" s="180" t="s">
        <v>273</v>
      </c>
      <c r="J7" s="180" t="s">
        <v>274</v>
      </c>
      <c r="K7" s="178" t="s">
        <v>275</v>
      </c>
      <c r="L7" s="179" t="s">
        <v>274</v>
      </c>
      <c r="M7" s="180" t="s">
        <v>276</v>
      </c>
    </row>
    <row r="8" spans="1:17" ht="21" customHeight="1">
      <c r="A8" s="182">
        <v>1</v>
      </c>
      <c r="B8" s="183"/>
      <c r="C8" s="184"/>
      <c r="D8" s="185"/>
      <c r="E8" s="186"/>
      <c r="F8" s="186"/>
      <c r="G8" s="186"/>
      <c r="H8" s="187"/>
      <c r="I8" s="188"/>
      <c r="J8" s="188"/>
      <c r="K8" s="189"/>
      <c r="L8" s="31"/>
      <c r="M8" s="188"/>
    </row>
    <row r="9" spans="1:17" ht="21" customHeight="1">
      <c r="A9" s="190">
        <f t="shared" ref="A9:A40" si="0">A8+1</f>
        <v>2</v>
      </c>
      <c r="B9" s="191"/>
      <c r="C9" s="46"/>
      <c r="D9" s="192"/>
      <c r="E9" s="193"/>
      <c r="F9" s="193"/>
      <c r="G9" s="193"/>
      <c r="H9" s="194"/>
      <c r="I9" s="195"/>
      <c r="J9" s="195"/>
      <c r="K9" s="196"/>
      <c r="L9" s="14"/>
      <c r="M9" s="195"/>
    </row>
    <row r="10" spans="1:17" ht="21" customHeight="1">
      <c r="A10" s="190">
        <f t="shared" si="0"/>
        <v>3</v>
      </c>
      <c r="B10" s="191"/>
      <c r="C10" s="46"/>
      <c r="D10" s="192"/>
      <c r="E10" s="193"/>
      <c r="F10" s="193"/>
      <c r="G10" s="193"/>
      <c r="H10" s="194"/>
      <c r="I10" s="195"/>
      <c r="J10" s="195"/>
      <c r="K10" s="196"/>
      <c r="L10" s="14"/>
      <c r="M10" s="195"/>
      <c r="Q10" t="s">
        <v>140</v>
      </c>
    </row>
    <row r="11" spans="1:17" ht="21" customHeight="1">
      <c r="A11" s="190">
        <f t="shared" si="0"/>
        <v>4</v>
      </c>
      <c r="B11" s="191"/>
      <c r="C11" s="46"/>
      <c r="D11" s="192"/>
      <c r="E11" s="193"/>
      <c r="F11" s="193"/>
      <c r="G11" s="193"/>
      <c r="H11" s="194"/>
      <c r="I11" s="195"/>
      <c r="J11" s="195"/>
      <c r="K11" s="196"/>
      <c r="L11" s="14"/>
      <c r="M11" s="195"/>
    </row>
    <row r="12" spans="1:17" ht="21" customHeight="1">
      <c r="A12" s="190">
        <f t="shared" si="0"/>
        <v>5</v>
      </c>
      <c r="B12" s="191"/>
      <c r="C12" s="46"/>
      <c r="D12" s="192"/>
      <c r="E12" s="193"/>
      <c r="F12" s="193"/>
      <c r="G12" s="193"/>
      <c r="H12" s="194"/>
      <c r="I12" s="195"/>
      <c r="J12" s="195"/>
      <c r="K12" s="196"/>
      <c r="L12" s="14"/>
      <c r="M12" s="195"/>
    </row>
    <row r="13" spans="1:17" ht="21" customHeight="1">
      <c r="A13" s="190">
        <f t="shared" si="0"/>
        <v>6</v>
      </c>
      <c r="B13" s="191"/>
      <c r="C13" s="46"/>
      <c r="D13" s="192"/>
      <c r="E13" s="193"/>
      <c r="F13" s="193"/>
      <c r="G13" s="193"/>
      <c r="H13" s="194"/>
      <c r="I13" s="195"/>
      <c r="J13" s="195"/>
      <c r="K13" s="196"/>
      <c r="L13" s="14"/>
      <c r="M13" s="195"/>
    </row>
    <row r="14" spans="1:17" ht="21" customHeight="1">
      <c r="A14" s="190">
        <f t="shared" si="0"/>
        <v>7</v>
      </c>
      <c r="B14" s="191"/>
      <c r="C14" s="46"/>
      <c r="D14" s="192"/>
      <c r="E14" s="193"/>
      <c r="F14" s="193"/>
      <c r="G14" s="193"/>
      <c r="H14" s="194"/>
      <c r="I14" s="195"/>
      <c r="J14" s="195"/>
      <c r="K14" s="196"/>
      <c r="L14" s="14"/>
      <c r="M14" s="195"/>
    </row>
    <row r="15" spans="1:17" ht="21" customHeight="1">
      <c r="A15" s="190">
        <f t="shared" si="0"/>
        <v>8</v>
      </c>
      <c r="B15" s="191"/>
      <c r="C15" s="46"/>
      <c r="D15" s="192"/>
      <c r="E15" s="193"/>
      <c r="F15" s="193"/>
      <c r="G15" s="193"/>
      <c r="H15" s="194"/>
      <c r="I15" s="195"/>
      <c r="J15" s="195"/>
      <c r="K15" s="196"/>
      <c r="L15" s="14"/>
      <c r="M15" s="195"/>
    </row>
    <row r="16" spans="1:17" ht="21" customHeight="1">
      <c r="A16" s="190">
        <f t="shared" si="0"/>
        <v>9</v>
      </c>
      <c r="B16" s="191"/>
      <c r="C16" s="46"/>
      <c r="D16" s="192"/>
      <c r="E16" s="193"/>
      <c r="F16" s="193"/>
      <c r="G16" s="193"/>
      <c r="H16" s="194"/>
      <c r="I16" s="195"/>
      <c r="J16" s="195"/>
      <c r="K16" s="196"/>
      <c r="L16" s="14"/>
      <c r="M16" s="195"/>
    </row>
    <row r="17" spans="1:13" ht="21" customHeight="1">
      <c r="A17" s="190">
        <f t="shared" si="0"/>
        <v>10</v>
      </c>
      <c r="B17" s="191"/>
      <c r="C17" s="46"/>
      <c r="D17" s="192"/>
      <c r="E17" s="193"/>
      <c r="F17" s="193"/>
      <c r="G17" s="193"/>
      <c r="H17" s="194"/>
      <c r="I17" s="195"/>
      <c r="J17" s="195"/>
      <c r="K17" s="196"/>
      <c r="L17" s="14"/>
      <c r="M17" s="195"/>
    </row>
    <row r="18" spans="1:13" ht="21" customHeight="1">
      <c r="A18" s="190">
        <f t="shared" si="0"/>
        <v>11</v>
      </c>
      <c r="B18" s="191"/>
      <c r="C18" s="46"/>
      <c r="D18" s="192"/>
      <c r="E18" s="193"/>
      <c r="F18" s="193"/>
      <c r="G18" s="193"/>
      <c r="H18" s="194"/>
      <c r="I18" s="195"/>
      <c r="J18" s="195"/>
      <c r="K18" s="196"/>
      <c r="L18" s="14"/>
      <c r="M18" s="195"/>
    </row>
    <row r="19" spans="1:13" ht="21" customHeight="1">
      <c r="A19" s="190">
        <f t="shared" si="0"/>
        <v>12</v>
      </c>
      <c r="B19" s="191"/>
      <c r="C19" s="46"/>
      <c r="D19" s="192"/>
      <c r="E19" s="193"/>
      <c r="F19" s="193"/>
      <c r="G19" s="193"/>
      <c r="H19" s="194"/>
      <c r="I19" s="195"/>
      <c r="J19" s="195"/>
      <c r="K19" s="196"/>
      <c r="L19" s="14"/>
      <c r="M19" s="195"/>
    </row>
    <row r="20" spans="1:13" ht="21" customHeight="1">
      <c r="A20" s="190">
        <f t="shared" si="0"/>
        <v>13</v>
      </c>
      <c r="B20" s="191"/>
      <c r="C20" s="46"/>
      <c r="D20" s="192"/>
      <c r="E20" s="193"/>
      <c r="F20" s="193"/>
      <c r="G20" s="193"/>
      <c r="H20" s="194"/>
      <c r="I20" s="195"/>
      <c r="J20" s="195"/>
      <c r="K20" s="196"/>
      <c r="L20" s="14"/>
      <c r="M20" s="195"/>
    </row>
    <row r="21" spans="1:13" ht="21" customHeight="1">
      <c r="A21" s="190">
        <f t="shared" si="0"/>
        <v>14</v>
      </c>
      <c r="B21" s="191"/>
      <c r="C21" s="46"/>
      <c r="D21" s="192"/>
      <c r="E21" s="193"/>
      <c r="F21" s="193"/>
      <c r="G21" s="193"/>
      <c r="H21" s="194"/>
      <c r="I21" s="195"/>
      <c r="J21" s="195"/>
      <c r="K21" s="196"/>
      <c r="L21" s="14"/>
      <c r="M21" s="195"/>
    </row>
    <row r="22" spans="1:13" ht="21" customHeight="1">
      <c r="A22" s="190">
        <f t="shared" si="0"/>
        <v>15</v>
      </c>
      <c r="B22" s="191"/>
      <c r="C22" s="46"/>
      <c r="D22" s="192"/>
      <c r="E22" s="193"/>
      <c r="F22" s="193"/>
      <c r="G22" s="193"/>
      <c r="H22" s="194"/>
      <c r="I22" s="195"/>
      <c r="J22" s="195"/>
      <c r="K22" s="196"/>
      <c r="L22" s="14"/>
      <c r="M22" s="195"/>
    </row>
    <row r="23" spans="1:13" ht="21" customHeight="1">
      <c r="A23" s="190">
        <f t="shared" si="0"/>
        <v>16</v>
      </c>
      <c r="B23" s="191"/>
      <c r="C23" s="46"/>
      <c r="D23" s="192"/>
      <c r="E23" s="193"/>
      <c r="F23" s="193"/>
      <c r="G23" s="193"/>
      <c r="H23" s="194"/>
      <c r="I23" s="195"/>
      <c r="J23" s="195"/>
      <c r="K23" s="196"/>
      <c r="L23" s="14"/>
      <c r="M23" s="195"/>
    </row>
    <row r="24" spans="1:13" ht="21" customHeight="1">
      <c r="A24" s="190">
        <f t="shared" si="0"/>
        <v>17</v>
      </c>
      <c r="B24" s="191"/>
      <c r="C24" s="46"/>
      <c r="D24" s="192"/>
      <c r="E24" s="193"/>
      <c r="F24" s="193"/>
      <c r="G24" s="193"/>
      <c r="H24" s="194"/>
      <c r="I24" s="195"/>
      <c r="J24" s="195"/>
      <c r="K24" s="196"/>
      <c r="L24" s="14"/>
      <c r="M24" s="195"/>
    </row>
    <row r="25" spans="1:13" ht="21" customHeight="1">
      <c r="A25" s="190">
        <f t="shared" si="0"/>
        <v>18</v>
      </c>
      <c r="B25" s="191"/>
      <c r="C25" s="46"/>
      <c r="D25" s="192"/>
      <c r="E25" s="193"/>
      <c r="F25" s="193"/>
      <c r="G25" s="193"/>
      <c r="H25" s="194"/>
      <c r="I25" s="195"/>
      <c r="J25" s="195"/>
      <c r="K25" s="196"/>
      <c r="L25" s="14"/>
      <c r="M25" s="195"/>
    </row>
    <row r="26" spans="1:13" ht="21" customHeight="1">
      <c r="A26" s="190">
        <f t="shared" si="0"/>
        <v>19</v>
      </c>
      <c r="B26" s="191"/>
      <c r="C26" s="46"/>
      <c r="D26" s="192"/>
      <c r="E26" s="193"/>
      <c r="F26" s="193"/>
      <c r="G26" s="193"/>
      <c r="H26" s="194"/>
      <c r="I26" s="195"/>
      <c r="J26" s="195"/>
      <c r="K26" s="196"/>
      <c r="L26" s="14"/>
      <c r="M26" s="195"/>
    </row>
    <row r="27" spans="1:13" ht="21" customHeight="1">
      <c r="A27" s="190">
        <f t="shared" si="0"/>
        <v>20</v>
      </c>
      <c r="B27" s="197"/>
      <c r="C27" s="198"/>
      <c r="D27" s="199"/>
      <c r="E27" s="193"/>
      <c r="F27" s="193"/>
      <c r="G27" s="193"/>
      <c r="H27" s="200"/>
      <c r="I27" s="201"/>
      <c r="J27" s="201"/>
      <c r="K27" s="202"/>
      <c r="L27" s="27"/>
      <c r="M27" s="201"/>
    </row>
    <row r="28" spans="1:13" ht="21" customHeight="1">
      <c r="A28" s="190">
        <f t="shared" si="0"/>
        <v>21</v>
      </c>
      <c r="B28" s="197"/>
      <c r="C28" s="198"/>
      <c r="D28" s="199"/>
      <c r="E28" s="193"/>
      <c r="F28" s="193"/>
      <c r="G28" s="193"/>
      <c r="H28" s="200"/>
      <c r="I28" s="201"/>
      <c r="J28" s="201"/>
      <c r="K28" s="202"/>
      <c r="L28" s="27"/>
      <c r="M28" s="201"/>
    </row>
    <row r="29" spans="1:13" ht="21" customHeight="1">
      <c r="A29" s="190">
        <f t="shared" si="0"/>
        <v>22</v>
      </c>
      <c r="B29" s="197"/>
      <c r="C29" s="198"/>
      <c r="D29" s="199"/>
      <c r="E29" s="193"/>
      <c r="F29" s="193"/>
      <c r="G29" s="193"/>
      <c r="H29" s="200"/>
      <c r="I29" s="201"/>
      <c r="J29" s="201"/>
      <c r="K29" s="202"/>
      <c r="L29" s="27"/>
      <c r="M29" s="201"/>
    </row>
    <row r="30" spans="1:13" ht="21" customHeight="1">
      <c r="A30" s="190">
        <f t="shared" si="0"/>
        <v>23</v>
      </c>
      <c r="B30" s="197"/>
      <c r="C30" s="198"/>
      <c r="D30" s="199"/>
      <c r="E30" s="193"/>
      <c r="F30" s="193"/>
      <c r="G30" s="193"/>
      <c r="H30" s="200"/>
      <c r="I30" s="201"/>
      <c r="J30" s="201"/>
      <c r="K30" s="202"/>
      <c r="L30" s="27"/>
      <c r="M30" s="201"/>
    </row>
    <row r="31" spans="1:13" ht="21" customHeight="1">
      <c r="A31" s="190">
        <f t="shared" si="0"/>
        <v>24</v>
      </c>
      <c r="B31" s="197"/>
      <c r="C31" s="198"/>
      <c r="D31" s="199"/>
      <c r="E31" s="193"/>
      <c r="F31" s="193"/>
      <c r="G31" s="193"/>
      <c r="H31" s="200"/>
      <c r="I31" s="201"/>
      <c r="J31" s="201"/>
      <c r="K31" s="202"/>
      <c r="L31" s="27"/>
      <c r="M31" s="201"/>
    </row>
    <row r="32" spans="1:13" ht="21" customHeight="1">
      <c r="A32" s="190">
        <f t="shared" si="0"/>
        <v>25</v>
      </c>
      <c r="B32" s="197"/>
      <c r="C32" s="198"/>
      <c r="D32" s="199"/>
      <c r="E32" s="193"/>
      <c r="F32" s="193"/>
      <c r="G32" s="193"/>
      <c r="H32" s="200"/>
      <c r="I32" s="201"/>
      <c r="J32" s="201"/>
      <c r="K32" s="202"/>
      <c r="L32" s="27"/>
      <c r="M32" s="201"/>
    </row>
    <row r="33" spans="1:13" ht="21" customHeight="1">
      <c r="A33" s="190">
        <f t="shared" si="0"/>
        <v>26</v>
      </c>
      <c r="B33" s="197"/>
      <c r="C33" s="198"/>
      <c r="D33" s="199"/>
      <c r="E33" s="193"/>
      <c r="F33" s="193"/>
      <c r="G33" s="193"/>
      <c r="H33" s="200"/>
      <c r="I33" s="201"/>
      <c r="J33" s="201"/>
      <c r="K33" s="202"/>
      <c r="L33" s="27"/>
      <c r="M33" s="201"/>
    </row>
    <row r="34" spans="1:13" ht="21" customHeight="1">
      <c r="A34" s="190">
        <f t="shared" si="0"/>
        <v>27</v>
      </c>
      <c r="B34" s="197"/>
      <c r="C34" s="198"/>
      <c r="D34" s="199"/>
      <c r="E34" s="193"/>
      <c r="F34" s="193"/>
      <c r="G34" s="193"/>
      <c r="H34" s="200"/>
      <c r="I34" s="201"/>
      <c r="J34" s="201"/>
      <c r="K34" s="202"/>
      <c r="L34" s="27"/>
      <c r="M34" s="201"/>
    </row>
    <row r="35" spans="1:13" ht="21" customHeight="1">
      <c r="A35" s="190">
        <f t="shared" si="0"/>
        <v>28</v>
      </c>
      <c r="B35" s="191"/>
      <c r="C35" s="46"/>
      <c r="D35" s="192"/>
      <c r="E35" s="193"/>
      <c r="F35" s="193"/>
      <c r="G35" s="193"/>
      <c r="H35" s="194"/>
      <c r="I35" s="195"/>
      <c r="J35" s="195"/>
      <c r="K35" s="196"/>
      <c r="L35" s="14"/>
      <c r="M35" s="195"/>
    </row>
    <row r="36" spans="1:13" ht="21" customHeight="1">
      <c r="A36" s="190">
        <f t="shared" si="0"/>
        <v>29</v>
      </c>
      <c r="B36" s="191"/>
      <c r="C36" s="46"/>
      <c r="D36" s="203"/>
      <c r="E36" s="193"/>
      <c r="F36" s="193"/>
      <c r="G36" s="193"/>
      <c r="H36" s="200"/>
      <c r="I36" s="201"/>
      <c r="J36" s="201"/>
      <c r="K36" s="202"/>
      <c r="L36" s="27"/>
      <c r="M36" s="201"/>
    </row>
    <row r="37" spans="1:13" ht="21" customHeight="1">
      <c r="A37" s="190">
        <f t="shared" si="0"/>
        <v>30</v>
      </c>
      <c r="B37" s="191"/>
      <c r="C37" s="46"/>
      <c r="D37" s="203"/>
      <c r="E37" s="193"/>
      <c r="F37" s="193"/>
      <c r="G37" s="193"/>
      <c r="H37" s="196"/>
      <c r="I37" s="195"/>
      <c r="J37" s="195"/>
      <c r="K37" s="196"/>
      <c r="L37" s="14"/>
      <c r="M37" s="195"/>
    </row>
    <row r="38" spans="1:13" ht="21" customHeight="1">
      <c r="A38" s="190">
        <f t="shared" si="0"/>
        <v>31</v>
      </c>
      <c r="B38" s="191"/>
      <c r="C38" s="46"/>
      <c r="D38" s="203"/>
      <c r="E38" s="193"/>
      <c r="F38" s="193"/>
      <c r="G38" s="193"/>
      <c r="H38" s="196"/>
      <c r="I38" s="195"/>
      <c r="J38" s="195"/>
      <c r="K38" s="196"/>
      <c r="L38" s="14"/>
      <c r="M38" s="195"/>
    </row>
    <row r="39" spans="1:13" ht="21" customHeight="1">
      <c r="A39" s="190">
        <f t="shared" si="0"/>
        <v>32</v>
      </c>
      <c r="B39" s="191"/>
      <c r="C39" s="46"/>
      <c r="D39" s="203"/>
      <c r="E39" s="193"/>
      <c r="F39" s="193"/>
      <c r="G39" s="193"/>
      <c r="H39" s="189"/>
      <c r="I39" s="188"/>
      <c r="J39" s="188"/>
      <c r="K39" s="189"/>
      <c r="L39" s="31"/>
      <c r="M39" s="188"/>
    </row>
    <row r="40" spans="1:13" ht="21" customHeight="1">
      <c r="A40" s="190">
        <f t="shared" si="0"/>
        <v>33</v>
      </c>
      <c r="B40" s="191"/>
      <c r="C40" s="46"/>
      <c r="D40" s="192"/>
      <c r="E40" s="193"/>
      <c r="F40" s="193"/>
      <c r="G40" s="193"/>
      <c r="H40" s="194"/>
      <c r="I40" s="195"/>
      <c r="J40" s="195"/>
      <c r="K40" s="196"/>
      <c r="L40" s="14"/>
      <c r="M40" s="195"/>
    </row>
    <row r="41" spans="1:13" ht="21" customHeight="1">
      <c r="A41" s="190">
        <f t="shared" ref="A41:A72" si="1">A40+1</f>
        <v>34</v>
      </c>
      <c r="B41" s="191"/>
      <c r="C41" s="46"/>
      <c r="D41" s="192"/>
      <c r="E41" s="193"/>
      <c r="F41" s="193"/>
      <c r="G41" s="193"/>
      <c r="H41" s="194"/>
      <c r="I41" s="195"/>
      <c r="J41" s="195"/>
      <c r="K41" s="196"/>
      <c r="L41" s="14"/>
      <c r="M41" s="195"/>
    </row>
    <row r="42" spans="1:13" ht="21" customHeight="1">
      <c r="A42" s="190">
        <f t="shared" si="1"/>
        <v>35</v>
      </c>
      <c r="B42" s="191"/>
      <c r="C42" s="46"/>
      <c r="D42" s="192"/>
      <c r="E42" s="193"/>
      <c r="F42" s="193"/>
      <c r="G42" s="193"/>
      <c r="H42" s="194"/>
      <c r="I42" s="195"/>
      <c r="J42" s="195"/>
      <c r="K42" s="196"/>
      <c r="L42" s="14"/>
      <c r="M42" s="195"/>
    </row>
    <row r="43" spans="1:13" ht="21" customHeight="1">
      <c r="A43" s="190">
        <f t="shared" si="1"/>
        <v>36</v>
      </c>
      <c r="B43" s="191"/>
      <c r="C43" s="46"/>
      <c r="D43" s="192"/>
      <c r="E43" s="193"/>
      <c r="F43" s="193"/>
      <c r="G43" s="193"/>
      <c r="H43" s="194"/>
      <c r="I43" s="195"/>
      <c r="J43" s="195"/>
      <c r="K43" s="196"/>
      <c r="L43" s="14"/>
      <c r="M43" s="195"/>
    </row>
    <row r="44" spans="1:13" ht="21" customHeight="1">
      <c r="A44" s="190">
        <f t="shared" si="1"/>
        <v>37</v>
      </c>
      <c r="B44" s="191"/>
      <c r="C44" s="46"/>
      <c r="D44" s="192"/>
      <c r="E44" s="193"/>
      <c r="F44" s="193"/>
      <c r="G44" s="193"/>
      <c r="H44" s="194"/>
      <c r="I44" s="195"/>
      <c r="J44" s="195"/>
      <c r="K44" s="196"/>
      <c r="L44" s="14"/>
      <c r="M44" s="195"/>
    </row>
    <row r="45" spans="1:13" ht="21" customHeight="1">
      <c r="A45" s="190">
        <f t="shared" si="1"/>
        <v>38</v>
      </c>
      <c r="B45" s="191"/>
      <c r="C45" s="46"/>
      <c r="D45" s="192"/>
      <c r="E45" s="193"/>
      <c r="F45" s="193"/>
      <c r="G45" s="193"/>
      <c r="H45" s="194"/>
      <c r="I45" s="195"/>
      <c r="J45" s="195"/>
      <c r="K45" s="196"/>
      <c r="L45" s="14"/>
      <c r="M45" s="195"/>
    </row>
    <row r="46" spans="1:13" ht="21" customHeight="1">
      <c r="A46" s="190">
        <f t="shared" si="1"/>
        <v>39</v>
      </c>
      <c r="B46" s="191"/>
      <c r="C46" s="46"/>
      <c r="D46" s="192"/>
      <c r="E46" s="193"/>
      <c r="F46" s="193"/>
      <c r="G46" s="193"/>
      <c r="H46" s="194"/>
      <c r="I46" s="195"/>
      <c r="J46" s="195"/>
      <c r="K46" s="196"/>
      <c r="L46" s="14"/>
      <c r="M46" s="195"/>
    </row>
    <row r="47" spans="1:13" ht="21" customHeight="1">
      <c r="A47" s="190">
        <f t="shared" si="1"/>
        <v>40</v>
      </c>
      <c r="B47" s="191"/>
      <c r="C47" s="46"/>
      <c r="D47" s="192"/>
      <c r="E47" s="193"/>
      <c r="F47" s="193"/>
      <c r="G47" s="193"/>
      <c r="H47" s="194"/>
      <c r="I47" s="195"/>
      <c r="J47" s="195"/>
      <c r="K47" s="196"/>
      <c r="L47" s="14"/>
      <c r="M47" s="195"/>
    </row>
    <row r="48" spans="1:13" ht="21" customHeight="1">
      <c r="A48" s="190">
        <f t="shared" si="1"/>
        <v>41</v>
      </c>
      <c r="B48" s="191"/>
      <c r="C48" s="46"/>
      <c r="D48" s="192"/>
      <c r="E48" s="193"/>
      <c r="F48" s="193"/>
      <c r="G48" s="193"/>
      <c r="H48" s="194"/>
      <c r="I48" s="195"/>
      <c r="J48" s="195"/>
      <c r="K48" s="196"/>
      <c r="L48" s="14"/>
      <c r="M48" s="195"/>
    </row>
    <row r="49" spans="1:13" ht="21" customHeight="1">
      <c r="A49" s="190">
        <f t="shared" si="1"/>
        <v>42</v>
      </c>
      <c r="B49" s="191"/>
      <c r="C49" s="46"/>
      <c r="D49" s="192"/>
      <c r="E49" s="193"/>
      <c r="F49" s="193"/>
      <c r="G49" s="193"/>
      <c r="H49" s="194"/>
      <c r="I49" s="195"/>
      <c r="J49" s="195"/>
      <c r="K49" s="196"/>
      <c r="L49" s="14"/>
      <c r="M49" s="195"/>
    </row>
    <row r="50" spans="1:13" ht="21" customHeight="1">
      <c r="A50" s="190">
        <f t="shared" si="1"/>
        <v>43</v>
      </c>
      <c r="B50" s="191"/>
      <c r="C50" s="46"/>
      <c r="D50" s="192"/>
      <c r="E50" s="193"/>
      <c r="F50" s="193"/>
      <c r="G50" s="193"/>
      <c r="H50" s="194"/>
      <c r="I50" s="195"/>
      <c r="J50" s="195"/>
      <c r="K50" s="196"/>
      <c r="L50" s="14"/>
      <c r="M50" s="195"/>
    </row>
    <row r="51" spans="1:13" ht="21" customHeight="1">
      <c r="A51" s="190">
        <f t="shared" si="1"/>
        <v>44</v>
      </c>
      <c r="B51" s="191"/>
      <c r="C51" s="46"/>
      <c r="D51" s="192"/>
      <c r="E51" s="193"/>
      <c r="F51" s="193"/>
      <c r="G51" s="193"/>
      <c r="H51" s="194"/>
      <c r="I51" s="195"/>
      <c r="J51" s="195"/>
      <c r="K51" s="196"/>
      <c r="L51" s="14"/>
      <c r="M51" s="195"/>
    </row>
    <row r="52" spans="1:13" ht="21" customHeight="1">
      <c r="A52" s="190">
        <f t="shared" si="1"/>
        <v>45</v>
      </c>
      <c r="B52" s="191"/>
      <c r="C52" s="46"/>
      <c r="D52" s="192"/>
      <c r="E52" s="193"/>
      <c r="F52" s="193"/>
      <c r="G52" s="193"/>
      <c r="H52" s="194"/>
      <c r="I52" s="195"/>
      <c r="J52" s="195"/>
      <c r="K52" s="196"/>
      <c r="L52" s="14"/>
      <c r="M52" s="195"/>
    </row>
    <row r="53" spans="1:13" ht="21" customHeight="1">
      <c r="A53" s="190">
        <f t="shared" si="1"/>
        <v>46</v>
      </c>
      <c r="B53" s="191"/>
      <c r="C53" s="46"/>
      <c r="D53" s="192"/>
      <c r="E53" s="193"/>
      <c r="F53" s="193"/>
      <c r="G53" s="193"/>
      <c r="H53" s="194"/>
      <c r="I53" s="195"/>
      <c r="J53" s="195"/>
      <c r="K53" s="196"/>
      <c r="L53" s="14"/>
      <c r="M53" s="195"/>
    </row>
    <row r="54" spans="1:13" ht="21" customHeight="1">
      <c r="A54" s="190">
        <f t="shared" si="1"/>
        <v>47</v>
      </c>
      <c r="B54" s="191"/>
      <c r="C54" s="46"/>
      <c r="D54" s="192"/>
      <c r="E54" s="193"/>
      <c r="F54" s="193"/>
      <c r="G54" s="193"/>
      <c r="H54" s="194"/>
      <c r="I54" s="195"/>
      <c r="J54" s="195"/>
      <c r="K54" s="196"/>
      <c r="L54" s="14"/>
      <c r="M54" s="195"/>
    </row>
    <row r="55" spans="1:13" ht="21" customHeight="1">
      <c r="A55" s="190">
        <f t="shared" si="1"/>
        <v>48</v>
      </c>
      <c r="B55" s="191"/>
      <c r="C55" s="46"/>
      <c r="D55" s="192"/>
      <c r="E55" s="193"/>
      <c r="F55" s="193"/>
      <c r="G55" s="193"/>
      <c r="H55" s="194"/>
      <c r="I55" s="195"/>
      <c r="J55" s="195"/>
      <c r="K55" s="196"/>
      <c r="L55" s="14"/>
      <c r="M55" s="195"/>
    </row>
    <row r="56" spans="1:13" ht="21" customHeight="1">
      <c r="A56" s="190">
        <f t="shared" si="1"/>
        <v>49</v>
      </c>
      <c r="B56" s="191"/>
      <c r="C56" s="46"/>
      <c r="D56" s="192"/>
      <c r="E56" s="193"/>
      <c r="F56" s="193"/>
      <c r="G56" s="193"/>
      <c r="H56" s="194"/>
      <c r="I56" s="195"/>
      <c r="J56" s="195"/>
      <c r="K56" s="196"/>
      <c r="L56" s="14"/>
      <c r="M56" s="195"/>
    </row>
    <row r="57" spans="1:13" ht="21" customHeight="1">
      <c r="A57" s="190">
        <f t="shared" si="1"/>
        <v>50</v>
      </c>
      <c r="B57" s="191"/>
      <c r="C57" s="46"/>
      <c r="D57" s="192"/>
      <c r="E57" s="193"/>
      <c r="F57" s="193"/>
      <c r="G57" s="193"/>
      <c r="H57" s="194"/>
      <c r="I57" s="195"/>
      <c r="J57" s="195"/>
      <c r="K57" s="196"/>
      <c r="L57" s="14"/>
      <c r="M57" s="195"/>
    </row>
    <row r="58" spans="1:13" ht="21" customHeight="1">
      <c r="A58" s="190">
        <f t="shared" si="1"/>
        <v>51</v>
      </c>
      <c r="B58" s="191"/>
      <c r="C58" s="46"/>
      <c r="D58" s="192"/>
      <c r="E58" s="193"/>
      <c r="F58" s="204"/>
      <c r="G58" s="204"/>
      <c r="H58" s="194"/>
      <c r="I58" s="195"/>
      <c r="J58" s="195"/>
      <c r="K58" s="196"/>
      <c r="L58" s="14"/>
      <c r="M58" s="195"/>
    </row>
    <row r="59" spans="1:13" ht="21" customHeight="1">
      <c r="A59" s="190">
        <f t="shared" si="1"/>
        <v>52</v>
      </c>
      <c r="B59" s="191"/>
      <c r="C59" s="46"/>
      <c r="D59" s="192"/>
      <c r="E59" s="193"/>
      <c r="F59" s="204"/>
      <c r="G59" s="204"/>
      <c r="H59" s="194"/>
      <c r="I59" s="195"/>
      <c r="J59" s="195"/>
      <c r="K59" s="196"/>
      <c r="L59" s="14"/>
      <c r="M59" s="195"/>
    </row>
    <row r="60" spans="1:13" ht="21" customHeight="1">
      <c r="A60" s="190">
        <f t="shared" si="1"/>
        <v>53</v>
      </c>
      <c r="B60" s="191"/>
      <c r="C60" s="46"/>
      <c r="D60" s="192"/>
      <c r="E60" s="193"/>
      <c r="F60" s="205"/>
      <c r="G60" s="205"/>
      <c r="H60" s="206"/>
      <c r="I60" s="195"/>
      <c r="J60" s="195"/>
      <c r="K60" s="196"/>
      <c r="L60" s="14"/>
      <c r="M60" s="195"/>
    </row>
    <row r="61" spans="1:13" ht="21" customHeight="1">
      <c r="A61" s="190">
        <f t="shared" si="1"/>
        <v>54</v>
      </c>
      <c r="B61" s="46"/>
      <c r="C61" s="46"/>
      <c r="D61" s="46"/>
      <c r="E61" s="8"/>
      <c r="F61" s="207"/>
      <c r="G61" s="208"/>
      <c r="H61" s="209"/>
      <c r="I61" s="8"/>
      <c r="J61" s="8"/>
      <c r="K61" s="8"/>
      <c r="L61" s="210"/>
      <c r="M61" s="211"/>
    </row>
    <row r="62" spans="1:13" ht="21" customHeight="1">
      <c r="A62" s="190">
        <f t="shared" si="1"/>
        <v>55</v>
      </c>
      <c r="B62" s="197"/>
      <c r="C62" s="198"/>
      <c r="D62" s="212"/>
      <c r="E62" s="193"/>
      <c r="F62" s="213"/>
      <c r="G62" s="213"/>
      <c r="H62" s="214"/>
      <c r="I62" s="201"/>
      <c r="J62" s="201"/>
      <c r="K62" s="202"/>
      <c r="L62" s="215"/>
      <c r="M62" s="195"/>
    </row>
    <row r="63" spans="1:13" ht="21" customHeight="1">
      <c r="A63" s="190">
        <f t="shared" si="1"/>
        <v>56</v>
      </c>
      <c r="B63" s="197"/>
      <c r="C63" s="198"/>
      <c r="D63" s="212"/>
      <c r="E63" s="193"/>
      <c r="F63" s="213"/>
      <c r="G63" s="213"/>
      <c r="H63" s="216"/>
      <c r="I63" s="201"/>
      <c r="J63" s="201"/>
      <c r="K63" s="202"/>
      <c r="L63" s="215"/>
      <c r="M63" s="195"/>
    </row>
    <row r="64" spans="1:13" ht="21" customHeight="1">
      <c r="A64" s="190">
        <f t="shared" si="1"/>
        <v>57</v>
      </c>
      <c r="B64" s="197"/>
      <c r="C64" s="198"/>
      <c r="D64" s="212"/>
      <c r="E64" s="193"/>
      <c r="F64" s="213"/>
      <c r="G64" s="213"/>
      <c r="H64" s="216"/>
      <c r="I64" s="201"/>
      <c r="J64" s="201"/>
      <c r="K64" s="202"/>
      <c r="L64" s="215"/>
      <c r="M64" s="195"/>
    </row>
    <row r="65" spans="1:13" ht="21" customHeight="1">
      <c r="A65" s="190">
        <f t="shared" si="1"/>
        <v>58</v>
      </c>
      <c r="B65" s="197"/>
      <c r="C65" s="198"/>
      <c r="D65" s="212"/>
      <c r="E65" s="193"/>
      <c r="F65" s="213"/>
      <c r="G65" s="213"/>
      <c r="H65" s="216"/>
      <c r="I65" s="201"/>
      <c r="J65" s="201"/>
      <c r="K65" s="202"/>
      <c r="L65" s="215"/>
      <c r="M65" s="195"/>
    </row>
    <row r="66" spans="1:13" ht="21" customHeight="1">
      <c r="A66" s="190">
        <f t="shared" si="1"/>
        <v>59</v>
      </c>
      <c r="B66" s="46"/>
      <c r="C66" s="46"/>
      <c r="D66" s="203"/>
      <c r="E66" s="193"/>
      <c r="F66" s="213"/>
      <c r="G66" s="213"/>
      <c r="H66" s="216"/>
      <c r="I66" s="195"/>
      <c r="J66" s="195"/>
      <c r="K66" s="196"/>
      <c r="L66" s="217"/>
      <c r="M66" s="195"/>
    </row>
    <row r="67" spans="1:13" ht="21" customHeight="1">
      <c r="A67" s="190">
        <f t="shared" si="1"/>
        <v>60</v>
      </c>
      <c r="B67" s="46"/>
      <c r="C67" s="46"/>
      <c r="D67" s="203"/>
      <c r="E67" s="193"/>
      <c r="F67" s="213"/>
      <c r="G67" s="213"/>
      <c r="H67" s="214"/>
      <c r="I67" s="195"/>
      <c r="J67" s="195"/>
      <c r="K67" s="196"/>
      <c r="L67" s="217"/>
      <c r="M67" s="195"/>
    </row>
    <row r="68" spans="1:13" ht="21" customHeight="1">
      <c r="A68" s="190">
        <f t="shared" si="1"/>
        <v>61</v>
      </c>
      <c r="B68" s="46"/>
      <c r="C68" s="46"/>
      <c r="D68" s="12"/>
      <c r="E68" s="14"/>
      <c r="F68" s="218"/>
      <c r="G68" s="218"/>
      <c r="H68" s="218"/>
      <c r="I68" s="14"/>
      <c r="J68" s="14"/>
      <c r="K68" s="14"/>
      <c r="L68" s="14"/>
      <c r="M68" s="195"/>
    </row>
    <row r="69" spans="1:13" ht="21" customHeight="1">
      <c r="A69" s="190">
        <f t="shared" si="1"/>
        <v>62</v>
      </c>
      <c r="B69" s="46"/>
      <c r="C69" s="46"/>
      <c r="D69" s="12"/>
      <c r="E69" s="14"/>
      <c r="F69" s="218"/>
      <c r="G69" s="218"/>
      <c r="H69" s="218"/>
      <c r="I69" s="14"/>
      <c r="J69" s="14"/>
      <c r="K69" s="14"/>
      <c r="L69" s="14"/>
      <c r="M69" s="195"/>
    </row>
    <row r="70" spans="1:13" ht="21" customHeight="1">
      <c r="A70" s="190">
        <f t="shared" si="1"/>
        <v>63</v>
      </c>
      <c r="B70" s="46"/>
      <c r="C70" s="46"/>
      <c r="D70" s="12"/>
      <c r="E70" s="14"/>
      <c r="F70" s="14"/>
      <c r="G70" s="14"/>
      <c r="H70" s="14"/>
      <c r="I70" s="14"/>
      <c r="J70" s="14"/>
      <c r="K70" s="14"/>
      <c r="L70" s="14"/>
      <c r="M70" s="195"/>
    </row>
    <row r="71" spans="1:13" ht="21" customHeight="1">
      <c r="A71" s="190">
        <f t="shared" si="1"/>
        <v>64</v>
      </c>
      <c r="B71" s="46"/>
      <c r="C71" s="46"/>
      <c r="D71" s="12"/>
      <c r="E71" s="14"/>
      <c r="F71" s="14"/>
      <c r="G71" s="14"/>
      <c r="H71" s="14"/>
      <c r="I71" s="14"/>
      <c r="J71" s="14"/>
      <c r="K71" s="14"/>
      <c r="L71" s="14"/>
      <c r="M71" s="195"/>
    </row>
    <row r="72" spans="1:13" ht="21" customHeight="1">
      <c r="A72" s="219">
        <f t="shared" si="1"/>
        <v>65</v>
      </c>
      <c r="B72" s="220"/>
      <c r="C72" s="220"/>
      <c r="D72" s="221"/>
      <c r="E72" s="54"/>
      <c r="F72" s="54"/>
      <c r="G72" s="54"/>
      <c r="H72" s="54"/>
      <c r="I72" s="54"/>
      <c r="J72" s="54"/>
      <c r="K72" s="54"/>
      <c r="L72" s="54"/>
      <c r="M72" s="222"/>
    </row>
  </sheetData>
  <mergeCells count="10">
    <mergeCell ref="J5:K5"/>
    <mergeCell ref="B6:D6"/>
    <mergeCell ref="E6:G6"/>
    <mergeCell ref="H6:I6"/>
    <mergeCell ref="K6:M6"/>
    <mergeCell ref="A1:M1"/>
    <mergeCell ref="A2:M2"/>
    <mergeCell ref="A3:M3"/>
    <mergeCell ref="A4:H4"/>
    <mergeCell ref="I4:M4"/>
  </mergeCells>
  <pageMargins left="0.51180555555555596" right="0.51180555555555596" top="0.78749999999999998" bottom="0.78749999999999998" header="0.511811023622047" footer="0.511811023622047"/>
  <pageSetup paperSize="9" scale="9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zoomScale="115" zoomScaleNormal="115" workbookViewId="0">
      <selection activeCell="A3" sqref="A3:F3"/>
    </sheetView>
  </sheetViews>
  <sheetFormatPr defaultColWidth="9.28515625" defaultRowHeight="15"/>
  <cols>
    <col min="1" max="1" width="7.140625" customWidth="1"/>
    <col min="2" max="2" width="57.42578125" customWidth="1"/>
    <col min="3" max="3" width="15.42578125" style="223" customWidth="1"/>
    <col min="4" max="4" width="14.140625" customWidth="1"/>
    <col min="5" max="7" width="15.85546875" customWidth="1"/>
    <col min="9" max="9" width="15.85546875" customWidth="1"/>
  </cols>
  <sheetData>
    <row r="1" spans="1:7">
      <c r="G1" s="224">
        <v>1.3</v>
      </c>
    </row>
    <row r="2" spans="1:7" ht="15.75">
      <c r="A2" s="396" t="s">
        <v>252</v>
      </c>
      <c r="B2" s="396"/>
      <c r="C2" s="396"/>
      <c r="D2" s="396"/>
      <c r="E2" s="396"/>
      <c r="F2" s="396"/>
      <c r="G2" s="338"/>
    </row>
    <row r="3" spans="1:7" ht="15.75">
      <c r="A3" s="397" t="s">
        <v>253</v>
      </c>
      <c r="B3" s="397"/>
      <c r="C3" s="397"/>
      <c r="D3" s="397"/>
      <c r="E3" s="397"/>
      <c r="F3" s="398"/>
    </row>
    <row r="4" spans="1:7" ht="15.75">
      <c r="A4" s="397" t="s">
        <v>278</v>
      </c>
      <c r="B4" s="397"/>
      <c r="C4" s="397"/>
      <c r="D4" s="397"/>
      <c r="E4" s="397"/>
      <c r="F4" s="398"/>
    </row>
    <row r="5" spans="1:7" ht="31.5">
      <c r="A5" s="225" t="s">
        <v>279</v>
      </c>
      <c r="B5" s="225" t="s">
        <v>280</v>
      </c>
      <c r="C5" s="226" t="s">
        <v>281</v>
      </c>
      <c r="D5" s="226" t="s">
        <v>282</v>
      </c>
      <c r="E5" s="226" t="s">
        <v>283</v>
      </c>
      <c r="F5" s="226" t="s">
        <v>12</v>
      </c>
      <c r="G5" s="343"/>
    </row>
    <row r="6" spans="1:7">
      <c r="A6" s="227">
        <v>1</v>
      </c>
      <c r="B6" t="s">
        <v>284</v>
      </c>
      <c r="C6" s="223" t="s">
        <v>285</v>
      </c>
      <c r="D6" s="228">
        <v>20</v>
      </c>
      <c r="E6" s="229"/>
      <c r="F6" s="230"/>
      <c r="G6" s="342"/>
    </row>
    <row r="7" spans="1:7">
      <c r="A7" s="227"/>
      <c r="B7" s="231" t="s">
        <v>286</v>
      </c>
      <c r="C7" s="232" t="s">
        <v>285</v>
      </c>
      <c r="D7" s="233">
        <v>32</v>
      </c>
      <c r="E7" s="229"/>
      <c r="F7" s="230"/>
      <c r="G7" s="342"/>
    </row>
    <row r="8" spans="1:7">
      <c r="A8" s="234">
        <v>3</v>
      </c>
      <c r="B8" s="235" t="s">
        <v>287</v>
      </c>
      <c r="C8" s="227" t="s">
        <v>288</v>
      </c>
      <c r="D8" s="236">
        <v>1</v>
      </c>
      <c r="E8" s="229"/>
      <c r="F8" s="230"/>
      <c r="G8" s="342"/>
    </row>
    <row r="9" spans="1:7" ht="60">
      <c r="A9" s="234">
        <v>4</v>
      </c>
      <c r="B9" s="235" t="s">
        <v>289</v>
      </c>
      <c r="C9" s="227" t="s">
        <v>290</v>
      </c>
      <c r="D9" s="237">
        <v>1</v>
      </c>
      <c r="E9" s="229"/>
      <c r="F9" s="230"/>
      <c r="G9" s="342"/>
    </row>
    <row r="10" spans="1:7" ht="30">
      <c r="A10" s="234">
        <v>5</v>
      </c>
      <c r="B10" s="235" t="s">
        <v>291</v>
      </c>
      <c r="C10" s="227" t="s">
        <v>288</v>
      </c>
      <c r="D10" s="237">
        <v>1</v>
      </c>
      <c r="E10" s="229"/>
      <c r="F10" s="230"/>
      <c r="G10" s="342"/>
    </row>
    <row r="11" spans="1:7">
      <c r="A11" s="234">
        <v>6</v>
      </c>
      <c r="B11" s="235" t="s">
        <v>292</v>
      </c>
      <c r="C11" s="227" t="s">
        <v>293</v>
      </c>
      <c r="D11" s="237">
        <v>3</v>
      </c>
      <c r="E11" s="229"/>
      <c r="F11" s="230"/>
      <c r="G11" s="342"/>
    </row>
    <row r="12" spans="1:7" ht="30">
      <c r="A12" s="234">
        <v>7</v>
      </c>
      <c r="B12" s="235" t="s">
        <v>294</v>
      </c>
      <c r="C12" s="227" t="s">
        <v>293</v>
      </c>
      <c r="D12" s="237">
        <v>3</v>
      </c>
      <c r="E12" s="229"/>
      <c r="F12" s="230"/>
      <c r="G12" s="342"/>
    </row>
    <row r="13" spans="1:7" ht="30">
      <c r="A13" s="234">
        <v>8</v>
      </c>
      <c r="B13" s="235" t="s">
        <v>295</v>
      </c>
      <c r="C13" s="227" t="s">
        <v>296</v>
      </c>
      <c r="D13" s="237">
        <v>12</v>
      </c>
      <c r="E13" s="229"/>
      <c r="F13" s="230"/>
      <c r="G13" s="342"/>
    </row>
    <row r="14" spans="1:7" ht="30">
      <c r="A14" s="234">
        <v>9</v>
      </c>
      <c r="B14" s="235" t="s">
        <v>297</v>
      </c>
      <c r="C14" s="227" t="s">
        <v>296</v>
      </c>
      <c r="D14" s="237">
        <v>36</v>
      </c>
      <c r="E14" s="229"/>
      <c r="F14" s="230"/>
      <c r="G14" s="342"/>
    </row>
    <row r="15" spans="1:7" ht="60">
      <c r="A15" s="234">
        <v>10</v>
      </c>
      <c r="B15" s="235" t="s">
        <v>298</v>
      </c>
      <c r="C15" s="227" t="s">
        <v>296</v>
      </c>
      <c r="D15" s="237">
        <v>24</v>
      </c>
      <c r="E15" s="229"/>
      <c r="F15" s="230"/>
      <c r="G15" s="342"/>
    </row>
    <row r="16" spans="1:7">
      <c r="A16" s="234">
        <v>11</v>
      </c>
      <c r="B16" s="235" t="s">
        <v>299</v>
      </c>
      <c r="C16" s="227" t="s">
        <v>290</v>
      </c>
      <c r="D16" s="237">
        <v>84</v>
      </c>
      <c r="E16" s="229"/>
      <c r="F16" s="230"/>
      <c r="G16" s="342"/>
    </row>
    <row r="17" spans="1:7">
      <c r="A17" s="234">
        <v>12</v>
      </c>
      <c r="B17" s="235" t="s">
        <v>300</v>
      </c>
      <c r="C17" s="227" t="s">
        <v>285</v>
      </c>
      <c r="D17" s="237">
        <v>30</v>
      </c>
      <c r="E17" s="229"/>
      <c r="F17" s="230"/>
      <c r="G17" s="342"/>
    </row>
    <row r="18" spans="1:7">
      <c r="A18" s="234">
        <v>13</v>
      </c>
      <c r="B18" s="235" t="s">
        <v>301</v>
      </c>
      <c r="C18" s="238" t="s">
        <v>290</v>
      </c>
      <c r="D18" s="237">
        <v>1</v>
      </c>
      <c r="E18" s="229"/>
      <c r="F18" s="230"/>
      <c r="G18" s="342"/>
    </row>
    <row r="19" spans="1:7">
      <c r="A19" s="234">
        <v>14</v>
      </c>
      <c r="B19" s="239" t="s">
        <v>302</v>
      </c>
      <c r="C19" s="238" t="s">
        <v>290</v>
      </c>
      <c r="D19" s="240">
        <v>1</v>
      </c>
      <c r="E19" s="229"/>
      <c r="F19" s="230"/>
      <c r="G19" s="342"/>
    </row>
    <row r="20" spans="1:7">
      <c r="A20" s="234">
        <v>15</v>
      </c>
      <c r="B20" s="235" t="s">
        <v>303</v>
      </c>
      <c r="C20" s="227" t="s">
        <v>290</v>
      </c>
      <c r="D20" s="237">
        <v>21</v>
      </c>
      <c r="E20" s="229"/>
      <c r="F20" s="230"/>
      <c r="G20" s="342"/>
    </row>
    <row r="21" spans="1:7" ht="30">
      <c r="A21" s="234">
        <v>16</v>
      </c>
      <c r="B21" s="235" t="s">
        <v>304</v>
      </c>
      <c r="C21" s="227" t="s">
        <v>290</v>
      </c>
      <c r="D21" s="237">
        <v>12</v>
      </c>
      <c r="E21" s="229"/>
      <c r="F21" s="230"/>
      <c r="G21" s="342"/>
    </row>
    <row r="22" spans="1:7">
      <c r="A22" s="234">
        <v>17</v>
      </c>
      <c r="B22" s="235" t="s">
        <v>305</v>
      </c>
      <c r="C22" s="227" t="s">
        <v>296</v>
      </c>
      <c r="D22" s="237">
        <v>6</v>
      </c>
      <c r="E22" s="229"/>
      <c r="F22" s="230"/>
      <c r="G22" s="342"/>
    </row>
    <row r="23" spans="1:7">
      <c r="A23" s="234">
        <v>18</v>
      </c>
      <c r="B23" s="235" t="s">
        <v>306</v>
      </c>
      <c r="C23" s="227" t="s">
        <v>307</v>
      </c>
      <c r="D23" s="237">
        <v>14</v>
      </c>
      <c r="E23" s="229"/>
      <c r="F23" s="230"/>
      <c r="G23" s="342"/>
    </row>
    <row r="24" spans="1:7" ht="30">
      <c r="A24" s="234">
        <v>19</v>
      </c>
      <c r="B24" s="239" t="s">
        <v>308</v>
      </c>
      <c r="C24" s="238" t="s">
        <v>296</v>
      </c>
      <c r="D24" s="237">
        <v>5</v>
      </c>
      <c r="E24" s="229"/>
      <c r="F24" s="230"/>
      <c r="G24" s="342"/>
    </row>
    <row r="25" spans="1:7" ht="30">
      <c r="A25" s="234">
        <v>20</v>
      </c>
      <c r="B25" s="235" t="s">
        <v>309</v>
      </c>
      <c r="C25" s="238" t="s">
        <v>296</v>
      </c>
      <c r="D25" s="237">
        <v>12</v>
      </c>
      <c r="E25" s="229"/>
      <c r="F25" s="230"/>
      <c r="G25" s="342"/>
    </row>
    <row r="26" spans="1:7" ht="30">
      <c r="A26" s="234">
        <v>21</v>
      </c>
      <c r="B26" s="235" t="s">
        <v>310</v>
      </c>
      <c r="C26" s="227" t="s">
        <v>290</v>
      </c>
      <c r="D26" s="237">
        <v>22</v>
      </c>
      <c r="E26" s="229"/>
      <c r="F26" s="230"/>
      <c r="G26" s="342"/>
    </row>
    <row r="27" spans="1:7">
      <c r="A27" s="234">
        <v>22</v>
      </c>
      <c r="B27" s="235" t="s">
        <v>311</v>
      </c>
      <c r="C27" s="227" t="s">
        <v>290</v>
      </c>
      <c r="D27" s="237">
        <v>20</v>
      </c>
      <c r="E27" s="241"/>
      <c r="F27" s="230"/>
      <c r="G27" s="342"/>
    </row>
    <row r="28" spans="1:7">
      <c r="A28" s="234">
        <v>23</v>
      </c>
      <c r="B28" s="235" t="s">
        <v>312</v>
      </c>
      <c r="C28" s="227" t="s">
        <v>290</v>
      </c>
      <c r="D28" s="237">
        <v>2</v>
      </c>
      <c r="E28" s="229"/>
      <c r="F28" s="230"/>
      <c r="G28" s="342"/>
    </row>
    <row r="29" spans="1:7">
      <c r="A29" s="234">
        <v>24</v>
      </c>
      <c r="B29" s="235" t="s">
        <v>313</v>
      </c>
      <c r="C29" s="227" t="s">
        <v>290</v>
      </c>
      <c r="D29" s="237">
        <v>2</v>
      </c>
      <c r="E29" s="241"/>
      <c r="F29" s="230"/>
      <c r="G29" s="342"/>
    </row>
    <row r="30" spans="1:7">
      <c r="A30" s="234">
        <v>25</v>
      </c>
      <c r="B30" s="235" t="s">
        <v>314</v>
      </c>
      <c r="C30" s="227" t="s">
        <v>315</v>
      </c>
      <c r="D30" s="237">
        <v>1</v>
      </c>
      <c r="E30" s="241"/>
      <c r="F30" s="230"/>
      <c r="G30" s="342"/>
    </row>
    <row r="31" spans="1:7">
      <c r="A31" s="234">
        <v>26</v>
      </c>
      <c r="B31" s="239" t="s">
        <v>316</v>
      </c>
      <c r="C31" s="238" t="s">
        <v>290</v>
      </c>
      <c r="D31" s="240">
        <v>3</v>
      </c>
      <c r="E31" s="229"/>
      <c r="F31" s="230"/>
      <c r="G31" s="342"/>
    </row>
    <row r="32" spans="1:7">
      <c r="A32" s="234">
        <v>27</v>
      </c>
      <c r="B32" s="239" t="s">
        <v>317</v>
      </c>
      <c r="C32" s="238" t="s">
        <v>290</v>
      </c>
      <c r="D32" s="240">
        <v>2</v>
      </c>
      <c r="E32" s="229"/>
      <c r="F32" s="230"/>
      <c r="G32" s="342"/>
    </row>
    <row r="33" spans="1:7">
      <c r="A33" s="234">
        <v>28</v>
      </c>
      <c r="B33" s="235" t="s">
        <v>318</v>
      </c>
      <c r="C33" s="227" t="s">
        <v>319</v>
      </c>
      <c r="D33" s="237">
        <v>12</v>
      </c>
      <c r="E33" s="229"/>
      <c r="F33" s="230"/>
      <c r="G33" s="342"/>
    </row>
    <row r="34" spans="1:7">
      <c r="A34" s="234">
        <v>29</v>
      </c>
      <c r="B34" s="235" t="s">
        <v>320</v>
      </c>
      <c r="C34" s="227" t="s">
        <v>290</v>
      </c>
      <c r="D34" s="237">
        <v>22</v>
      </c>
      <c r="E34" s="229"/>
      <c r="F34" s="230"/>
      <c r="G34" s="342"/>
    </row>
    <row r="35" spans="1:7" ht="30">
      <c r="A35" s="234">
        <v>30</v>
      </c>
      <c r="B35" s="235" t="s">
        <v>321</v>
      </c>
      <c r="C35" s="227" t="s">
        <v>307</v>
      </c>
      <c r="D35" s="237">
        <v>3</v>
      </c>
      <c r="E35" s="229"/>
      <c r="F35" s="230"/>
      <c r="G35" s="342"/>
    </row>
    <row r="36" spans="1:7" ht="30">
      <c r="A36" s="234">
        <v>31</v>
      </c>
      <c r="B36" s="235" t="s">
        <v>322</v>
      </c>
      <c r="C36" s="227" t="s">
        <v>307</v>
      </c>
      <c r="D36" s="237">
        <v>8</v>
      </c>
      <c r="E36" s="229"/>
      <c r="F36" s="230"/>
      <c r="G36" s="342"/>
    </row>
    <row r="37" spans="1:7">
      <c r="A37" s="234">
        <v>32</v>
      </c>
      <c r="B37" s="235" t="s">
        <v>323</v>
      </c>
      <c r="C37" s="227" t="s">
        <v>290</v>
      </c>
      <c r="D37" s="236">
        <v>1</v>
      </c>
      <c r="E37" s="229"/>
      <c r="F37" s="230"/>
      <c r="G37" s="342"/>
    </row>
    <row r="38" spans="1:7" ht="45">
      <c r="A38" s="234">
        <v>33</v>
      </c>
      <c r="B38" s="235" t="s">
        <v>324</v>
      </c>
      <c r="C38" s="34" t="s">
        <v>325</v>
      </c>
      <c r="D38" s="236">
        <f>960*1.1</f>
        <v>1056</v>
      </c>
      <c r="E38" s="229"/>
      <c r="F38" s="230"/>
      <c r="G38" s="342"/>
    </row>
    <row r="39" spans="1:7" ht="60">
      <c r="A39" s="234">
        <v>34</v>
      </c>
      <c r="B39" s="235" t="s">
        <v>326</v>
      </c>
      <c r="C39" s="34" t="s">
        <v>327</v>
      </c>
      <c r="D39" s="236">
        <f>142*1.1</f>
        <v>156.20000000000002</v>
      </c>
      <c r="E39" s="229"/>
      <c r="F39" s="230"/>
      <c r="G39" s="342"/>
    </row>
    <row r="40" spans="1:7" ht="30">
      <c r="A40" s="234">
        <v>35</v>
      </c>
      <c r="B40" s="235" t="s">
        <v>328</v>
      </c>
      <c r="C40" s="34" t="s">
        <v>329</v>
      </c>
      <c r="D40" s="236">
        <v>24</v>
      </c>
      <c r="E40" s="229"/>
      <c r="F40" s="230"/>
      <c r="G40" s="342"/>
    </row>
    <row r="41" spans="1:7" ht="30">
      <c r="A41" s="234">
        <v>36</v>
      </c>
      <c r="B41" s="235" t="s">
        <v>330</v>
      </c>
      <c r="C41" s="227" t="s">
        <v>293</v>
      </c>
      <c r="D41" s="236">
        <v>2</v>
      </c>
      <c r="E41" s="229"/>
      <c r="F41" s="230"/>
      <c r="G41" s="342"/>
    </row>
    <row r="42" spans="1:7">
      <c r="A42" s="234">
        <v>37</v>
      </c>
      <c r="B42" s="235" t="s">
        <v>331</v>
      </c>
      <c r="C42" s="227" t="s">
        <v>290</v>
      </c>
      <c r="D42" s="242">
        <v>5</v>
      </c>
      <c r="E42" s="229"/>
      <c r="F42" s="230"/>
      <c r="G42" s="342"/>
    </row>
    <row r="43" spans="1:7">
      <c r="A43" s="243">
        <v>38</v>
      </c>
      <c r="B43" s="231" t="s">
        <v>332</v>
      </c>
      <c r="C43" s="232" t="s">
        <v>307</v>
      </c>
      <c r="D43" s="244">
        <v>3</v>
      </c>
      <c r="E43" s="245"/>
      <c r="F43" s="230"/>
      <c r="G43" s="342"/>
    </row>
    <row r="44" spans="1:7">
      <c r="A44" s="14"/>
      <c r="B44" s="235" t="s">
        <v>42</v>
      </c>
      <c r="C44" s="227"/>
      <c r="D44" s="14"/>
      <c r="E44" s="246"/>
      <c r="F44" s="247"/>
      <c r="G44" s="342"/>
    </row>
    <row r="45" spans="1:7">
      <c r="A45" s="14"/>
      <c r="B45" s="235" t="s">
        <v>333</v>
      </c>
      <c r="C45" s="227"/>
      <c r="D45" s="14"/>
      <c r="E45" s="14"/>
      <c r="F45" s="14">
        <v>9</v>
      </c>
      <c r="G45" s="342"/>
    </row>
    <row r="46" spans="1:7">
      <c r="A46" s="14"/>
      <c r="B46" s="235" t="s">
        <v>334</v>
      </c>
      <c r="C46" s="227"/>
      <c r="D46" s="14"/>
      <c r="E46" s="14"/>
      <c r="F46" s="248">
        <f>F44/F45</f>
        <v>0</v>
      </c>
      <c r="G46" s="342"/>
    </row>
  </sheetData>
  <mergeCells count="3">
    <mergeCell ref="A2:F2"/>
    <mergeCell ref="A3:F3"/>
    <mergeCell ref="A4:F4"/>
  </mergeCells>
  <pageMargins left="0.25" right="0.25" top="0.75" bottom="0.75" header="0.3" footer="0.3"/>
  <pageSetup paperSize="9" scale="6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zoomScale="110" zoomScaleNormal="110" workbookViewId="0">
      <selection activeCell="A2" sqref="A2:F2"/>
    </sheetView>
  </sheetViews>
  <sheetFormatPr defaultColWidth="9.28515625" defaultRowHeight="15"/>
  <cols>
    <col min="2" max="2" width="64.7109375" customWidth="1"/>
    <col min="3" max="3" width="16.85546875" customWidth="1"/>
    <col min="4" max="4" width="20.5703125" customWidth="1"/>
    <col min="5" max="5" width="24.42578125" customWidth="1"/>
    <col min="6" max="6" width="28.7109375" customWidth="1"/>
  </cols>
  <sheetData>
    <row r="1" spans="1:9" ht="15.75">
      <c r="A1" s="397" t="s">
        <v>335</v>
      </c>
      <c r="B1" s="397"/>
      <c r="C1" s="397"/>
      <c r="D1" s="397"/>
      <c r="E1" s="397"/>
      <c r="F1" s="397"/>
      <c r="I1" s="224">
        <v>1.3</v>
      </c>
    </row>
    <row r="2" spans="1:9" ht="15.75">
      <c r="A2" s="397" t="s">
        <v>277</v>
      </c>
      <c r="B2" s="397"/>
      <c r="C2" s="397"/>
      <c r="D2" s="397"/>
      <c r="E2" s="397"/>
      <c r="F2" s="397"/>
    </row>
    <row r="3" spans="1:9" ht="15.75">
      <c r="A3" s="399" t="s">
        <v>337</v>
      </c>
      <c r="B3" s="399"/>
      <c r="C3" s="399"/>
      <c r="D3" s="399"/>
      <c r="E3" s="399"/>
      <c r="F3" s="399"/>
    </row>
    <row r="4" spans="1:9">
      <c r="A4" s="249" t="s">
        <v>279</v>
      </c>
      <c r="B4" s="250" t="s">
        <v>280</v>
      </c>
      <c r="C4" s="232" t="s">
        <v>281</v>
      </c>
      <c r="D4" s="251" t="s">
        <v>282</v>
      </c>
      <c r="E4" s="251" t="s">
        <v>338</v>
      </c>
      <c r="F4" s="251" t="s">
        <v>12</v>
      </c>
    </row>
    <row r="5" spans="1:9" ht="57.75">
      <c r="A5" s="252">
        <v>1</v>
      </c>
      <c r="B5" s="253" t="s">
        <v>339</v>
      </c>
      <c r="C5" s="227" t="s">
        <v>290</v>
      </c>
      <c r="D5" s="252">
        <v>3</v>
      </c>
      <c r="E5" s="254"/>
      <c r="F5" s="255">
        <f>D5*E5</f>
        <v>0</v>
      </c>
    </row>
    <row r="6" spans="1:9" ht="29.25">
      <c r="A6" s="252">
        <v>2</v>
      </c>
      <c r="B6" s="253" t="s">
        <v>340</v>
      </c>
      <c r="C6" s="227" t="s">
        <v>285</v>
      </c>
      <c r="D6" s="252">
        <v>25</v>
      </c>
      <c r="E6" s="256"/>
      <c r="F6" s="255"/>
      <c r="G6" t="s">
        <v>341</v>
      </c>
    </row>
    <row r="7" spans="1:9" ht="29.25">
      <c r="A7" s="252">
        <v>3</v>
      </c>
      <c r="B7" s="253" t="s">
        <v>342</v>
      </c>
      <c r="C7" s="227" t="s">
        <v>285</v>
      </c>
      <c r="D7" s="252">
        <v>100</v>
      </c>
      <c r="E7" s="254"/>
      <c r="F7" s="255">
        <f t="shared" ref="F7:F15" si="0">D7*E7</f>
        <v>0</v>
      </c>
    </row>
    <row r="8" spans="1:9">
      <c r="A8" s="252">
        <v>4</v>
      </c>
      <c r="B8" s="235" t="s">
        <v>343</v>
      </c>
      <c r="C8" s="227" t="s">
        <v>285</v>
      </c>
      <c r="D8" s="252">
        <v>25</v>
      </c>
      <c r="E8" s="254"/>
      <c r="F8" s="255">
        <f t="shared" si="0"/>
        <v>0</v>
      </c>
    </row>
    <row r="9" spans="1:9">
      <c r="A9" s="252">
        <v>5</v>
      </c>
      <c r="B9" s="235" t="s">
        <v>344</v>
      </c>
      <c r="C9" s="227" t="s">
        <v>307</v>
      </c>
      <c r="D9" s="252">
        <v>2</v>
      </c>
      <c r="E9" s="256"/>
      <c r="F9" s="255">
        <f t="shared" si="0"/>
        <v>0</v>
      </c>
    </row>
    <row r="10" spans="1:9">
      <c r="A10" s="252">
        <v>6</v>
      </c>
      <c r="B10" s="235" t="s">
        <v>345</v>
      </c>
      <c r="C10" s="227" t="s">
        <v>307</v>
      </c>
      <c r="D10" s="252">
        <v>15</v>
      </c>
      <c r="E10" s="256"/>
      <c r="F10" s="255">
        <f t="shared" si="0"/>
        <v>0</v>
      </c>
    </row>
    <row r="11" spans="1:9">
      <c r="A11" s="252">
        <v>7</v>
      </c>
      <c r="B11" s="235" t="s">
        <v>346</v>
      </c>
      <c r="C11" s="227" t="s">
        <v>290</v>
      </c>
      <c r="D11" s="252">
        <v>5</v>
      </c>
      <c r="E11" s="254"/>
      <c r="F11" s="255">
        <f t="shared" si="0"/>
        <v>0</v>
      </c>
    </row>
    <row r="12" spans="1:9">
      <c r="A12" s="252">
        <v>8</v>
      </c>
      <c r="B12" s="235" t="s">
        <v>347</v>
      </c>
      <c r="C12" s="227" t="s">
        <v>290</v>
      </c>
      <c r="D12" s="252">
        <v>15</v>
      </c>
      <c r="E12" s="254"/>
      <c r="F12" s="255">
        <f t="shared" si="0"/>
        <v>0</v>
      </c>
    </row>
    <row r="13" spans="1:9">
      <c r="A13" s="252">
        <v>9</v>
      </c>
      <c r="B13" s="257" t="s">
        <v>348</v>
      </c>
      <c r="C13" s="227" t="s">
        <v>290</v>
      </c>
      <c r="D13" s="258">
        <v>5</v>
      </c>
      <c r="E13" s="254"/>
      <c r="F13" s="255">
        <f t="shared" si="0"/>
        <v>0</v>
      </c>
    </row>
    <row r="14" spans="1:9">
      <c r="A14" s="252">
        <v>10</v>
      </c>
      <c r="B14" s="235" t="s">
        <v>349</v>
      </c>
      <c r="C14" s="227" t="s">
        <v>290</v>
      </c>
      <c r="D14" s="252">
        <v>5</v>
      </c>
      <c r="E14" s="256"/>
      <c r="F14" s="255">
        <f t="shared" si="0"/>
        <v>0</v>
      </c>
    </row>
    <row r="15" spans="1:9">
      <c r="A15" s="227">
        <v>11</v>
      </c>
      <c r="B15" s="259" t="s">
        <v>350</v>
      </c>
      <c r="C15" s="227" t="s">
        <v>290</v>
      </c>
      <c r="D15" s="227">
        <v>3</v>
      </c>
      <c r="E15" s="254"/>
      <c r="F15" s="255">
        <f t="shared" si="0"/>
        <v>0</v>
      </c>
    </row>
    <row r="16" spans="1:9">
      <c r="A16" s="12"/>
      <c r="B16" s="14" t="s">
        <v>12</v>
      </c>
      <c r="C16" s="14"/>
      <c r="D16" s="14"/>
      <c r="E16" s="260"/>
      <c r="F16" s="261">
        <f>SUM(F5:F15)</f>
        <v>0</v>
      </c>
    </row>
    <row r="17" spans="1:6">
      <c r="A17" s="14"/>
      <c r="B17" s="14" t="s">
        <v>351</v>
      </c>
      <c r="C17" s="14"/>
      <c r="D17" s="14"/>
      <c r="E17" s="14"/>
      <c r="F17" s="12">
        <v>3</v>
      </c>
    </row>
    <row r="18" spans="1:6">
      <c r="A18" s="14"/>
      <c r="B18" s="14" t="s">
        <v>352</v>
      </c>
      <c r="C18" s="14"/>
      <c r="D18" s="14"/>
      <c r="E18" s="14"/>
      <c r="F18" s="261">
        <f>F16/F17</f>
        <v>0</v>
      </c>
    </row>
  </sheetData>
  <mergeCells count="3">
    <mergeCell ref="A1:F1"/>
    <mergeCell ref="A2:F2"/>
    <mergeCell ref="A3:F3"/>
  </mergeCells>
  <pageMargins left="0.51180555555555596" right="0.51180555555555596" top="0.78749999999999998" bottom="0.78749999999999998" header="0.511811023622047" footer="0.511811023622047"/>
  <pageSetup paperSize="9" scale="7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topLeftCell="A4" zoomScale="85" zoomScaleNormal="85" workbookViewId="0">
      <selection activeCell="H22" sqref="H22"/>
    </sheetView>
  </sheetViews>
  <sheetFormatPr defaultColWidth="8.7109375" defaultRowHeight="15"/>
  <cols>
    <col min="2" max="2" width="49" customWidth="1"/>
    <col min="3" max="3" width="12.140625" customWidth="1"/>
    <col min="5" max="5" width="16.42578125" customWidth="1"/>
    <col min="6" max="6" width="12.7109375" customWidth="1"/>
    <col min="7" max="7" width="18.5703125" customWidth="1"/>
    <col min="8" max="8" width="18.7109375" customWidth="1"/>
    <col min="9" max="9" width="9.42578125" bestFit="1" customWidth="1"/>
  </cols>
  <sheetData>
    <row r="1" spans="1:11" ht="31.5" customHeight="1">
      <c r="K1" s="224">
        <v>1.3</v>
      </c>
    </row>
    <row r="2" spans="1:11" ht="34.5" customHeight="1">
      <c r="A2" s="400" t="s">
        <v>252</v>
      </c>
      <c r="B2" s="400"/>
      <c r="C2" s="400"/>
      <c r="D2" s="400"/>
      <c r="E2" s="400"/>
      <c r="F2" s="400"/>
      <c r="G2" s="400"/>
      <c r="H2" s="400"/>
      <c r="I2" s="338"/>
    </row>
    <row r="3" spans="1:11">
      <c r="A3" s="400" t="s">
        <v>336</v>
      </c>
      <c r="B3" s="400"/>
      <c r="C3" s="400"/>
      <c r="D3" s="400"/>
      <c r="E3" s="400"/>
      <c r="F3" s="400"/>
      <c r="G3" s="400"/>
      <c r="H3" s="400"/>
    </row>
    <row r="4" spans="1:11">
      <c r="A4" s="401" t="s">
        <v>353</v>
      </c>
      <c r="B4" s="401"/>
      <c r="C4" s="401"/>
      <c r="D4" s="401"/>
      <c r="E4" s="401"/>
      <c r="F4" s="401"/>
      <c r="G4" s="401"/>
      <c r="H4" s="401"/>
    </row>
    <row r="5" spans="1:11">
      <c r="A5" s="262" t="s">
        <v>279</v>
      </c>
      <c r="B5" s="262" t="s">
        <v>280</v>
      </c>
      <c r="C5" s="262" t="s">
        <v>281</v>
      </c>
      <c r="D5" s="262" t="s">
        <v>354</v>
      </c>
      <c r="E5" s="262" t="s">
        <v>355</v>
      </c>
      <c r="F5" s="262" t="s">
        <v>356</v>
      </c>
      <c r="G5" s="262" t="s">
        <v>357</v>
      </c>
      <c r="H5" s="262" t="s">
        <v>248</v>
      </c>
    </row>
    <row r="6" spans="1:11">
      <c r="A6" s="263">
        <v>1</v>
      </c>
      <c r="B6" s="264" t="s">
        <v>358</v>
      </c>
      <c r="C6" s="265" t="s">
        <v>290</v>
      </c>
      <c r="D6" s="266">
        <v>2</v>
      </c>
      <c r="E6" s="267"/>
      <c r="F6" s="265" t="s">
        <v>359</v>
      </c>
      <c r="G6" s="268">
        <f t="shared" ref="G6:G11" si="0">E6*D6</f>
        <v>0</v>
      </c>
      <c r="H6" s="268">
        <f>G6/12</f>
        <v>0</v>
      </c>
      <c r="I6" s="339"/>
    </row>
    <row r="7" spans="1:11" ht="26.25">
      <c r="A7" s="263">
        <v>2</v>
      </c>
      <c r="B7" s="264" t="s">
        <v>452</v>
      </c>
      <c r="C7" s="265" t="s">
        <v>290</v>
      </c>
      <c r="D7" s="266">
        <v>2</v>
      </c>
      <c r="E7" s="267"/>
      <c r="F7" s="265" t="s">
        <v>360</v>
      </c>
      <c r="G7" s="268">
        <f t="shared" si="0"/>
        <v>0</v>
      </c>
      <c r="H7" s="268">
        <f>G7/60</f>
        <v>0</v>
      </c>
      <c r="I7" s="339"/>
    </row>
    <row r="8" spans="1:11" ht="26.25">
      <c r="A8" s="263">
        <v>3</v>
      </c>
      <c r="B8" s="269" t="s">
        <v>361</v>
      </c>
      <c r="C8" s="265" t="s">
        <v>290</v>
      </c>
      <c r="D8" s="266">
        <v>1</v>
      </c>
      <c r="E8" s="267"/>
      <c r="F8" s="270" t="s">
        <v>360</v>
      </c>
      <c r="G8" s="268">
        <f t="shared" si="0"/>
        <v>0</v>
      </c>
      <c r="H8" s="268">
        <f>E8/60</f>
        <v>0</v>
      </c>
      <c r="I8" s="340"/>
    </row>
    <row r="9" spans="1:11" ht="64.5">
      <c r="A9" s="263">
        <v>4</v>
      </c>
      <c r="B9" s="264" t="s">
        <v>362</v>
      </c>
      <c r="C9" s="265" t="s">
        <v>290</v>
      </c>
      <c r="D9" s="266">
        <v>1</v>
      </c>
      <c r="E9" s="271"/>
      <c r="F9" s="265" t="s">
        <v>363</v>
      </c>
      <c r="G9" s="268">
        <f t="shared" si="0"/>
        <v>0</v>
      </c>
      <c r="H9" s="268">
        <f>E9/6</f>
        <v>0</v>
      </c>
      <c r="I9" s="340"/>
    </row>
    <row r="10" spans="1:11" ht="26.25">
      <c r="A10" s="263">
        <v>5</v>
      </c>
      <c r="B10" s="264" t="s">
        <v>364</v>
      </c>
      <c r="C10" s="265" t="s">
        <v>290</v>
      </c>
      <c r="D10" s="266">
        <v>2</v>
      </c>
      <c r="E10" s="267"/>
      <c r="F10" s="265" t="s">
        <v>363</v>
      </c>
      <c r="G10" s="268">
        <f t="shared" si="0"/>
        <v>0</v>
      </c>
      <c r="H10" s="268">
        <f>G10/6</f>
        <v>0</v>
      </c>
      <c r="I10" s="339"/>
    </row>
    <row r="11" spans="1:11" ht="26.25">
      <c r="A11" s="263">
        <v>6</v>
      </c>
      <c r="B11" s="264" t="s">
        <v>365</v>
      </c>
      <c r="C11" s="265" t="s">
        <v>290</v>
      </c>
      <c r="D11" s="266">
        <v>4</v>
      </c>
      <c r="E11" s="267"/>
      <c r="F11" s="265" t="s">
        <v>359</v>
      </c>
      <c r="G11" s="268">
        <f t="shared" si="0"/>
        <v>0</v>
      </c>
      <c r="H11" s="268">
        <f>G11/12</f>
        <v>0</v>
      </c>
      <c r="I11" s="339"/>
    </row>
    <row r="12" spans="1:11">
      <c r="A12" s="272"/>
      <c r="B12" s="402" t="s">
        <v>42</v>
      </c>
      <c r="C12" s="402"/>
      <c r="D12" s="402"/>
      <c r="E12" s="402"/>
      <c r="F12" s="402"/>
      <c r="G12" s="402"/>
      <c r="H12" s="268">
        <f>SUM(H6:H11)</f>
        <v>0</v>
      </c>
    </row>
    <row r="13" spans="1:11">
      <c r="A13" s="272"/>
      <c r="B13" s="402" t="s">
        <v>366</v>
      </c>
      <c r="C13" s="402"/>
      <c r="D13" s="402"/>
      <c r="E13" s="402"/>
      <c r="F13" s="402"/>
      <c r="G13" s="402"/>
      <c r="H13" s="273">
        <v>9</v>
      </c>
    </row>
    <row r="14" spans="1:11">
      <c r="A14" s="272"/>
      <c r="B14" s="403" t="s">
        <v>367</v>
      </c>
      <c r="C14" s="403"/>
      <c r="D14" s="403"/>
      <c r="E14" s="403"/>
      <c r="F14" s="403"/>
      <c r="G14" s="403"/>
      <c r="H14" s="274">
        <f>H12/H13</f>
        <v>0</v>
      </c>
    </row>
    <row r="15" spans="1:11">
      <c r="A15" s="275"/>
      <c r="C15" s="275"/>
      <c r="D15" s="276"/>
      <c r="E15" s="277"/>
      <c r="F15" s="275"/>
      <c r="G15" s="277"/>
      <c r="H15" s="277"/>
    </row>
    <row r="16" spans="1:11">
      <c r="A16" s="400" t="s">
        <v>252</v>
      </c>
      <c r="B16" s="400"/>
      <c r="C16" s="400"/>
      <c r="D16" s="400"/>
      <c r="E16" s="400"/>
      <c r="F16" s="400"/>
      <c r="G16" s="400"/>
      <c r="H16" s="400"/>
    </row>
    <row r="17" spans="1:9">
      <c r="A17" s="401" t="s">
        <v>368</v>
      </c>
      <c r="B17" s="401"/>
      <c r="C17" s="401"/>
      <c r="D17" s="401"/>
      <c r="E17" s="401"/>
      <c r="F17" s="401"/>
      <c r="G17" s="401"/>
      <c r="H17" s="401"/>
    </row>
    <row r="18" spans="1:9">
      <c r="A18" s="262" t="s">
        <v>279</v>
      </c>
      <c r="B18" s="262" t="s">
        <v>280</v>
      </c>
      <c r="C18" s="262" t="s">
        <v>281</v>
      </c>
      <c r="D18" s="262" t="s">
        <v>354</v>
      </c>
      <c r="E18" s="262" t="s">
        <v>355</v>
      </c>
      <c r="F18" s="262" t="s">
        <v>356</v>
      </c>
      <c r="G18" s="262" t="s">
        <v>357</v>
      </c>
      <c r="H18" s="262" t="s">
        <v>248</v>
      </c>
    </row>
    <row r="19" spans="1:9">
      <c r="A19" s="263">
        <v>1</v>
      </c>
      <c r="B19" s="264" t="s">
        <v>369</v>
      </c>
      <c r="C19" s="265" t="s">
        <v>290</v>
      </c>
      <c r="D19" s="266">
        <v>1</v>
      </c>
      <c r="E19" s="267"/>
      <c r="F19" s="265" t="s">
        <v>360</v>
      </c>
      <c r="G19" s="268">
        <f>E19</f>
        <v>0</v>
      </c>
      <c r="H19" s="268">
        <f>G19/60</f>
        <v>0</v>
      </c>
      <c r="I19" s="339"/>
    </row>
    <row r="20" spans="1:9">
      <c r="A20" s="278"/>
      <c r="B20" s="404" t="s">
        <v>370</v>
      </c>
      <c r="C20" s="404"/>
      <c r="D20" s="404"/>
      <c r="E20" s="404"/>
      <c r="F20" s="404"/>
      <c r="G20" s="404"/>
      <c r="H20" s="279">
        <f>SUM(H19:H19)</f>
        <v>0</v>
      </c>
    </row>
    <row r="21" spans="1:9">
      <c r="A21" s="272"/>
      <c r="B21" s="405" t="s">
        <v>371</v>
      </c>
      <c r="C21" s="405"/>
      <c r="D21" s="405"/>
      <c r="E21" s="405"/>
      <c r="F21" s="405"/>
      <c r="G21" s="405"/>
      <c r="H21" s="272">
        <v>3</v>
      </c>
    </row>
    <row r="22" spans="1:9">
      <c r="A22" s="272"/>
      <c r="B22" s="405" t="s">
        <v>372</v>
      </c>
      <c r="C22" s="405"/>
      <c r="D22" s="405"/>
      <c r="E22" s="405"/>
      <c r="F22" s="405"/>
      <c r="G22" s="405"/>
      <c r="H22" s="280">
        <f>H20/H21</f>
        <v>0</v>
      </c>
    </row>
    <row r="23" spans="1:9">
      <c r="A23" s="281"/>
      <c r="B23" s="281"/>
      <c r="C23" s="281"/>
      <c r="D23" s="281"/>
      <c r="E23" s="281"/>
      <c r="F23" s="281"/>
      <c r="G23" s="281"/>
      <c r="H23" s="281"/>
    </row>
    <row r="24" spans="1:9">
      <c r="A24" s="400" t="s">
        <v>252</v>
      </c>
      <c r="B24" s="400"/>
      <c r="C24" s="400"/>
      <c r="D24" s="400"/>
      <c r="E24" s="400"/>
      <c r="F24" s="400"/>
      <c r="G24" s="400"/>
      <c r="H24" s="400"/>
    </row>
    <row r="25" spans="1:9">
      <c r="A25" s="407" t="s">
        <v>373</v>
      </c>
      <c r="B25" s="407"/>
      <c r="C25" s="407"/>
      <c r="D25" s="407"/>
      <c r="E25" s="407"/>
      <c r="F25" s="407"/>
      <c r="G25" s="407"/>
      <c r="H25" s="407"/>
    </row>
    <row r="26" spans="1:9">
      <c r="A26" s="282" t="s">
        <v>279</v>
      </c>
      <c r="B26" s="282" t="s">
        <v>280</v>
      </c>
      <c r="C26" s="282" t="s">
        <v>281</v>
      </c>
      <c r="D26" s="282" t="s">
        <v>354</v>
      </c>
      <c r="E26" s="282" t="s">
        <v>355</v>
      </c>
      <c r="F26" s="282" t="s">
        <v>356</v>
      </c>
      <c r="G26" s="282" t="s">
        <v>357</v>
      </c>
      <c r="H26" s="282" t="s">
        <v>248</v>
      </c>
    </row>
    <row r="27" spans="1:9">
      <c r="A27" s="263">
        <v>1</v>
      </c>
      <c r="B27" s="264" t="s">
        <v>374</v>
      </c>
      <c r="C27" s="265" t="s">
        <v>375</v>
      </c>
      <c r="D27" s="266">
        <v>2</v>
      </c>
      <c r="E27" s="267"/>
      <c r="F27" s="265" t="s">
        <v>376</v>
      </c>
      <c r="G27" s="268">
        <f>E27*D27</f>
        <v>0</v>
      </c>
      <c r="H27" s="268">
        <f>G27/60</f>
        <v>0</v>
      </c>
      <c r="I27" s="339"/>
    </row>
    <row r="28" spans="1:9">
      <c r="A28" s="272"/>
      <c r="B28" s="403" t="s">
        <v>370</v>
      </c>
      <c r="C28" s="403"/>
      <c r="D28" s="403"/>
      <c r="E28" s="403"/>
      <c r="F28" s="403"/>
      <c r="G28" s="403"/>
      <c r="H28" s="283">
        <f>H27</f>
        <v>0</v>
      </c>
    </row>
    <row r="29" spans="1:9">
      <c r="A29" s="272"/>
      <c r="B29" s="403" t="s">
        <v>377</v>
      </c>
      <c r="C29" s="403"/>
      <c r="D29" s="403"/>
      <c r="E29" s="403"/>
      <c r="F29" s="403"/>
      <c r="G29" s="403"/>
      <c r="H29" s="272">
        <v>4</v>
      </c>
    </row>
    <row r="30" spans="1:9">
      <c r="A30" s="284"/>
      <c r="B30" s="406" t="s">
        <v>378</v>
      </c>
      <c r="C30" s="406"/>
      <c r="D30" s="406"/>
      <c r="E30" s="406"/>
      <c r="F30" s="406"/>
      <c r="G30" s="406"/>
      <c r="H30" s="285">
        <f>H28/H29</f>
        <v>0</v>
      </c>
    </row>
    <row r="31" spans="1:9">
      <c r="A31" s="281"/>
      <c r="B31" s="281"/>
      <c r="C31" s="281"/>
      <c r="D31" s="281"/>
      <c r="E31" s="281"/>
      <c r="F31" s="281"/>
      <c r="G31" s="281"/>
      <c r="H31" s="281"/>
    </row>
    <row r="32" spans="1:9">
      <c r="A32" s="281"/>
      <c r="B32" s="281"/>
      <c r="C32" s="281"/>
      <c r="D32" s="281"/>
      <c r="E32" s="281"/>
      <c r="F32" s="281"/>
      <c r="G32" s="281"/>
      <c r="H32" s="281"/>
    </row>
    <row r="33" spans="1:8">
      <c r="A33" s="281"/>
      <c r="B33" s="281"/>
      <c r="C33" s="281"/>
      <c r="D33" s="281"/>
      <c r="E33" s="281"/>
      <c r="F33" s="281"/>
      <c r="G33" s="281"/>
      <c r="H33" s="281"/>
    </row>
    <row r="34" spans="1:8">
      <c r="A34" s="281"/>
      <c r="B34" s="281"/>
      <c r="C34" s="281"/>
      <c r="D34" s="281"/>
      <c r="E34" s="281"/>
      <c r="F34" s="281"/>
      <c r="G34" s="281"/>
      <c r="H34" s="281"/>
    </row>
    <row r="35" spans="1:8">
      <c r="A35" s="281"/>
      <c r="B35" s="281"/>
      <c r="C35" s="281"/>
      <c r="D35" s="281"/>
      <c r="E35" s="281"/>
      <c r="F35" s="281"/>
      <c r="G35" s="281"/>
      <c r="H35" s="281"/>
    </row>
    <row r="36" spans="1:8">
      <c r="A36" s="281"/>
      <c r="B36" s="281"/>
      <c r="C36" s="281"/>
      <c r="D36" s="281"/>
      <c r="E36" s="281"/>
      <c r="F36" s="281"/>
      <c r="G36" s="281"/>
      <c r="H36" s="281"/>
    </row>
    <row r="37" spans="1:8">
      <c r="A37" s="281"/>
      <c r="B37" s="281"/>
      <c r="C37" s="281"/>
      <c r="D37" s="281"/>
      <c r="E37" s="281"/>
      <c r="F37" s="281"/>
      <c r="G37" s="281"/>
      <c r="H37" s="281"/>
    </row>
    <row r="38" spans="1:8">
      <c r="A38" s="281"/>
      <c r="B38" s="281"/>
      <c r="C38" s="281"/>
      <c r="D38" s="281"/>
      <c r="E38" s="281"/>
      <c r="F38" s="281"/>
      <c r="G38" s="281"/>
      <c r="H38" s="281"/>
    </row>
    <row r="39" spans="1:8">
      <c r="A39" s="281"/>
      <c r="B39" s="281"/>
      <c r="C39" s="281"/>
      <c r="D39" s="281"/>
      <c r="E39" s="281"/>
      <c r="F39" s="281"/>
      <c r="G39" s="281"/>
      <c r="H39" s="281"/>
    </row>
    <row r="40" spans="1:8">
      <c r="A40" s="281"/>
      <c r="B40" s="281"/>
      <c r="C40" s="281"/>
      <c r="D40" s="281"/>
      <c r="E40" s="281"/>
      <c r="F40" s="281"/>
      <c r="G40" s="281"/>
      <c r="H40" s="281"/>
    </row>
    <row r="41" spans="1:8">
      <c r="A41" s="281"/>
      <c r="B41" s="281"/>
      <c r="C41" s="281"/>
      <c r="D41" s="281"/>
      <c r="E41" s="281"/>
      <c r="F41" s="281"/>
      <c r="G41" s="281"/>
      <c r="H41" s="281"/>
    </row>
    <row r="42" spans="1:8">
      <c r="A42" s="281"/>
      <c r="B42" s="281"/>
      <c r="C42" s="281"/>
      <c r="D42" s="281"/>
      <c r="E42" s="281"/>
      <c r="F42" s="281"/>
      <c r="G42" s="281"/>
      <c r="H42" s="281"/>
    </row>
    <row r="43" spans="1:8">
      <c r="A43" s="281"/>
      <c r="B43" s="281"/>
      <c r="C43" s="281"/>
      <c r="D43" s="281"/>
      <c r="E43" s="281"/>
      <c r="F43" s="281"/>
      <c r="G43" s="281"/>
      <c r="H43" s="281"/>
    </row>
    <row r="44" spans="1:8">
      <c r="A44" s="281"/>
      <c r="B44" s="281"/>
      <c r="C44" s="281"/>
      <c r="D44" s="281"/>
      <c r="E44" s="281"/>
      <c r="F44" s="281"/>
      <c r="G44" s="281"/>
      <c r="H44" s="281"/>
    </row>
    <row r="45" spans="1:8">
      <c r="A45" s="281"/>
      <c r="B45" s="281"/>
      <c r="C45" s="281"/>
      <c r="D45" s="281"/>
      <c r="E45" s="281"/>
      <c r="F45" s="281"/>
      <c r="G45" s="281"/>
      <c r="H45" s="281"/>
    </row>
    <row r="46" spans="1:8">
      <c r="A46" s="281"/>
      <c r="B46" s="281"/>
      <c r="C46" s="281"/>
      <c r="D46" s="281"/>
      <c r="E46" s="281"/>
      <c r="F46" s="281"/>
      <c r="G46" s="281"/>
      <c r="H46" s="281"/>
    </row>
    <row r="47" spans="1:8">
      <c r="A47" s="281"/>
      <c r="B47" s="281"/>
      <c r="C47" s="281"/>
      <c r="D47" s="281"/>
      <c r="E47" s="281"/>
      <c r="F47" s="281"/>
      <c r="G47" s="281"/>
      <c r="H47" s="281"/>
    </row>
    <row r="48" spans="1:8">
      <c r="A48" s="281"/>
      <c r="B48" s="281"/>
      <c r="C48" s="281"/>
      <c r="D48" s="281"/>
      <c r="E48" s="281"/>
      <c r="F48" s="281"/>
      <c r="G48" s="281"/>
      <c r="H48" s="281"/>
    </row>
    <row r="49" spans="1:8">
      <c r="A49" s="281"/>
      <c r="B49" s="281"/>
      <c r="C49" s="281"/>
      <c r="D49" s="281"/>
      <c r="E49" s="281"/>
      <c r="F49" s="281"/>
      <c r="G49" s="281"/>
      <c r="H49" s="281"/>
    </row>
    <row r="50" spans="1:8">
      <c r="A50" s="281"/>
      <c r="B50" s="281"/>
      <c r="C50" s="281"/>
      <c r="D50" s="281"/>
      <c r="E50" s="281"/>
      <c r="F50" s="281"/>
      <c r="G50" s="281"/>
      <c r="H50" s="281"/>
    </row>
    <row r="51" spans="1:8">
      <c r="A51" s="281"/>
      <c r="B51" s="281"/>
      <c r="C51" s="281"/>
      <c r="D51" s="281"/>
      <c r="E51" s="281"/>
      <c r="F51" s="281"/>
      <c r="G51" s="281"/>
      <c r="H51" s="281"/>
    </row>
    <row r="52" spans="1:8">
      <c r="A52" s="281"/>
      <c r="B52" s="281"/>
      <c r="C52" s="281"/>
      <c r="D52" s="281"/>
      <c r="E52" s="281"/>
      <c r="F52" s="281"/>
      <c r="G52" s="281"/>
      <c r="H52" s="281"/>
    </row>
    <row r="53" spans="1:8">
      <c r="A53" s="281"/>
      <c r="B53" s="281"/>
      <c r="C53" s="281"/>
      <c r="D53" s="281"/>
      <c r="E53" s="281"/>
      <c r="F53" s="281"/>
      <c r="G53" s="281"/>
      <c r="H53" s="281"/>
    </row>
    <row r="54" spans="1:8">
      <c r="A54" s="281"/>
      <c r="B54" s="281"/>
      <c r="C54" s="281"/>
      <c r="D54" s="281"/>
      <c r="E54" s="281"/>
      <c r="F54" s="281"/>
      <c r="G54" s="281"/>
      <c r="H54" s="281"/>
    </row>
    <row r="55" spans="1:8">
      <c r="A55" s="281"/>
      <c r="B55" s="281"/>
      <c r="C55" s="281"/>
      <c r="D55" s="281"/>
      <c r="E55" s="281"/>
      <c r="F55" s="281"/>
      <c r="G55" s="281"/>
      <c r="H55" s="281"/>
    </row>
  </sheetData>
  <mergeCells count="16">
    <mergeCell ref="B30:G30"/>
    <mergeCell ref="B22:G22"/>
    <mergeCell ref="A24:H24"/>
    <mergeCell ref="A25:H25"/>
    <mergeCell ref="B28:G28"/>
    <mergeCell ref="B29:G29"/>
    <mergeCell ref="B14:G14"/>
    <mergeCell ref="A16:H16"/>
    <mergeCell ref="A17:H17"/>
    <mergeCell ref="B20:G20"/>
    <mergeCell ref="B21:G21"/>
    <mergeCell ref="A2:H2"/>
    <mergeCell ref="A3:H3"/>
    <mergeCell ref="A4:H4"/>
    <mergeCell ref="B12:G12"/>
    <mergeCell ref="B13:G13"/>
  </mergeCells>
  <pageMargins left="0.25" right="0.25" top="0.75" bottom="0.75" header="0.3" footer="0.3"/>
  <pageSetup paperSize="9" scale="57"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topLeftCell="A7" zoomScale="115" zoomScaleNormal="115" workbookViewId="0">
      <selection activeCell="G10" sqref="G10"/>
    </sheetView>
  </sheetViews>
  <sheetFormatPr defaultColWidth="9.28515625" defaultRowHeight="15"/>
  <cols>
    <col min="2" max="2" width="42.85546875" customWidth="1"/>
    <col min="3" max="3" width="11.7109375" customWidth="1"/>
    <col min="4" max="6" width="14.7109375" customWidth="1"/>
  </cols>
  <sheetData>
    <row r="1" spans="1:9" ht="28.5" customHeight="1">
      <c r="A1" s="408" t="s">
        <v>252</v>
      </c>
      <c r="B1" s="408"/>
      <c r="C1" s="408"/>
      <c r="D1" s="408"/>
      <c r="E1" s="408"/>
      <c r="F1" s="408"/>
      <c r="I1" s="224">
        <v>1.3</v>
      </c>
    </row>
    <row r="2" spans="1:9">
      <c r="A2" s="409" t="s">
        <v>455</v>
      </c>
      <c r="B2" s="409"/>
      <c r="C2" s="409"/>
      <c r="D2" s="409"/>
      <c r="E2" s="409"/>
      <c r="F2" s="409"/>
    </row>
    <row r="3" spans="1:9" ht="15" customHeight="1">
      <c r="A3" s="410" t="s">
        <v>379</v>
      </c>
      <c r="B3" s="410"/>
      <c r="C3" s="410"/>
      <c r="D3" s="410"/>
      <c r="E3" s="410"/>
      <c r="F3" s="410"/>
      <c r="G3" s="338"/>
    </row>
    <row r="4" spans="1:9" ht="47.25">
      <c r="A4" s="287" t="s">
        <v>279</v>
      </c>
      <c r="B4" s="287" t="s">
        <v>280</v>
      </c>
      <c r="C4" s="287" t="s">
        <v>281</v>
      </c>
      <c r="D4" s="287" t="s">
        <v>282</v>
      </c>
      <c r="E4" s="287" t="s">
        <v>380</v>
      </c>
      <c r="F4" s="287" t="s">
        <v>357</v>
      </c>
    </row>
    <row r="5" spans="1:9">
      <c r="A5" s="288">
        <v>1</v>
      </c>
      <c r="B5" s="289" t="s">
        <v>381</v>
      </c>
      <c r="C5" s="288" t="s">
        <v>285</v>
      </c>
      <c r="D5" s="290">
        <v>5</v>
      </c>
      <c r="E5" s="291"/>
      <c r="F5" s="292">
        <f t="shared" ref="F5:F13" si="0">E5*D5</f>
        <v>0</v>
      </c>
      <c r="G5" s="341"/>
    </row>
    <row r="6" spans="1:9">
      <c r="A6" s="286">
        <v>2</v>
      </c>
      <c r="B6" s="289" t="s">
        <v>286</v>
      </c>
      <c r="C6" s="293" t="s">
        <v>285</v>
      </c>
      <c r="D6" s="290">
        <v>6</v>
      </c>
      <c r="E6" s="291"/>
      <c r="F6" s="292">
        <f t="shared" si="0"/>
        <v>0</v>
      </c>
      <c r="G6" s="341"/>
    </row>
    <row r="7" spans="1:9" ht="39">
      <c r="A7" s="288">
        <v>3</v>
      </c>
      <c r="B7" s="289" t="s">
        <v>382</v>
      </c>
      <c r="C7" s="288" t="s">
        <v>296</v>
      </c>
      <c r="D7" s="290">
        <v>12</v>
      </c>
      <c r="E7" s="291"/>
      <c r="F7" s="292">
        <f t="shared" si="0"/>
        <v>0</v>
      </c>
      <c r="G7" s="341"/>
    </row>
    <row r="8" spans="1:9" ht="64.5">
      <c r="A8" s="286">
        <v>4</v>
      </c>
      <c r="B8" s="289" t="s">
        <v>383</v>
      </c>
      <c r="C8" s="293" t="s">
        <v>296</v>
      </c>
      <c r="D8" s="290">
        <v>9</v>
      </c>
      <c r="E8" s="291"/>
      <c r="F8" s="292">
        <f t="shared" si="0"/>
        <v>0</v>
      </c>
      <c r="G8" s="341"/>
    </row>
    <row r="9" spans="1:9">
      <c r="A9" s="288">
        <v>5</v>
      </c>
      <c r="B9" s="289" t="s">
        <v>303</v>
      </c>
      <c r="C9" s="288" t="s">
        <v>290</v>
      </c>
      <c r="D9" s="290">
        <v>15</v>
      </c>
      <c r="E9" s="291"/>
      <c r="F9" s="292">
        <f t="shared" si="0"/>
        <v>0</v>
      </c>
      <c r="G9" s="341"/>
    </row>
    <row r="10" spans="1:9">
      <c r="A10" s="286">
        <v>6</v>
      </c>
      <c r="B10" s="289" t="s">
        <v>384</v>
      </c>
      <c r="C10" s="293" t="s">
        <v>307</v>
      </c>
      <c r="D10" s="290">
        <v>3</v>
      </c>
      <c r="E10" s="291"/>
      <c r="F10" s="292">
        <f t="shared" si="0"/>
        <v>0</v>
      </c>
      <c r="G10" s="341"/>
    </row>
    <row r="11" spans="1:9">
      <c r="A11" s="288">
        <v>7</v>
      </c>
      <c r="B11" s="289" t="s">
        <v>385</v>
      </c>
      <c r="C11" s="288" t="s">
        <v>290</v>
      </c>
      <c r="D11" s="290">
        <v>9</v>
      </c>
      <c r="E11" s="291"/>
      <c r="F11" s="292">
        <f t="shared" si="0"/>
        <v>0</v>
      </c>
      <c r="G11" s="341"/>
    </row>
    <row r="12" spans="1:9">
      <c r="A12" s="286">
        <v>8</v>
      </c>
      <c r="B12" s="289" t="s">
        <v>386</v>
      </c>
      <c r="C12" s="293" t="s">
        <v>290</v>
      </c>
      <c r="D12" s="290">
        <v>15</v>
      </c>
      <c r="E12" s="291"/>
      <c r="F12" s="292">
        <f t="shared" si="0"/>
        <v>0</v>
      </c>
      <c r="G12" s="341"/>
    </row>
    <row r="13" spans="1:9">
      <c r="A13" s="288">
        <v>9</v>
      </c>
      <c r="B13" s="289" t="s">
        <v>347</v>
      </c>
      <c r="C13" s="288" t="s">
        <v>290</v>
      </c>
      <c r="D13" s="290">
        <v>7</v>
      </c>
      <c r="E13" s="291"/>
      <c r="F13" s="292">
        <f t="shared" si="0"/>
        <v>0</v>
      </c>
      <c r="G13" s="341"/>
    </row>
    <row r="14" spans="1:9">
      <c r="A14" s="286"/>
      <c r="B14" s="286"/>
      <c r="C14" s="286"/>
      <c r="D14" s="290"/>
      <c r="E14" s="290"/>
      <c r="F14" s="292">
        <f>SUM(F5:F13)</f>
        <v>0</v>
      </c>
    </row>
    <row r="15" spans="1:9">
      <c r="A15" s="281"/>
      <c r="B15" s="281"/>
      <c r="C15" s="281"/>
      <c r="D15" s="294"/>
      <c r="E15" s="294"/>
      <c r="F15" s="294"/>
    </row>
    <row r="16" spans="1:9">
      <c r="A16" s="411" t="s">
        <v>387</v>
      </c>
      <c r="B16" s="411"/>
      <c r="C16" s="411"/>
      <c r="D16" s="411"/>
      <c r="E16" s="411"/>
      <c r="F16" s="411"/>
    </row>
    <row r="17" spans="1:7" ht="47.25">
      <c r="A17" s="287" t="s">
        <v>279</v>
      </c>
      <c r="B17" s="287" t="s">
        <v>280</v>
      </c>
      <c r="C17" s="287" t="s">
        <v>281</v>
      </c>
      <c r="D17" s="287" t="s">
        <v>282</v>
      </c>
      <c r="E17" s="287" t="s">
        <v>380</v>
      </c>
      <c r="F17" s="287" t="s">
        <v>357</v>
      </c>
    </row>
    <row r="18" spans="1:7">
      <c r="A18" s="288">
        <v>1</v>
      </c>
      <c r="B18" s="289" t="s">
        <v>302</v>
      </c>
      <c r="C18" s="288" t="s">
        <v>290</v>
      </c>
      <c r="D18" s="290">
        <v>2</v>
      </c>
      <c r="E18" s="295"/>
      <c r="F18" s="292">
        <f>E18*D18</f>
        <v>0</v>
      </c>
      <c r="G18" s="341"/>
    </row>
    <row r="19" spans="1:7">
      <c r="A19" s="288">
        <v>2</v>
      </c>
      <c r="B19" s="289" t="s">
        <v>388</v>
      </c>
      <c r="C19" s="288" t="s">
        <v>290</v>
      </c>
      <c r="D19" s="290">
        <v>2</v>
      </c>
      <c r="E19" s="296"/>
      <c r="F19" s="292">
        <f>E19*D19</f>
        <v>0</v>
      </c>
      <c r="G19" s="341"/>
    </row>
    <row r="20" spans="1:7">
      <c r="A20" s="288">
        <v>3</v>
      </c>
      <c r="B20" s="289" t="s">
        <v>389</v>
      </c>
      <c r="C20" s="288" t="s">
        <v>290</v>
      </c>
      <c r="D20" s="290">
        <v>2</v>
      </c>
      <c r="E20" s="296"/>
      <c r="F20" s="292">
        <f>E20*D20</f>
        <v>0</v>
      </c>
      <c r="G20" s="341"/>
    </row>
    <row r="21" spans="1:7" ht="26.25">
      <c r="A21" s="288">
        <v>4</v>
      </c>
      <c r="B21" s="289" t="s">
        <v>390</v>
      </c>
      <c r="C21" s="288" t="s">
        <v>290</v>
      </c>
      <c r="D21" s="290">
        <v>2</v>
      </c>
      <c r="E21" s="296"/>
      <c r="F21" s="292">
        <f>E21*D21</f>
        <v>0</v>
      </c>
      <c r="G21" s="341"/>
    </row>
    <row r="22" spans="1:7">
      <c r="A22" s="406" t="s">
        <v>391</v>
      </c>
      <c r="B22" s="406"/>
      <c r="C22" s="406"/>
      <c r="D22" s="406"/>
      <c r="E22" s="406"/>
      <c r="F22" s="292">
        <f>SUM(F18:F21)</f>
        <v>0</v>
      </c>
    </row>
    <row r="23" spans="1:7">
      <c r="A23" s="281" t="s">
        <v>392</v>
      </c>
      <c r="B23" s="281"/>
      <c r="C23" s="281"/>
      <c r="D23" s="281"/>
      <c r="E23" s="281"/>
      <c r="F23" s="292">
        <f>F22/6</f>
        <v>0</v>
      </c>
    </row>
    <row r="24" spans="1:7">
      <c r="A24" s="406" t="s">
        <v>393</v>
      </c>
      <c r="B24" s="406"/>
      <c r="C24" s="406"/>
      <c r="D24" s="406"/>
      <c r="E24" s="406"/>
      <c r="F24" s="292">
        <f>F23+F14</f>
        <v>0</v>
      </c>
    </row>
    <row r="25" spans="1:7">
      <c r="A25" s="406" t="s">
        <v>377</v>
      </c>
      <c r="B25" s="406"/>
      <c r="C25" s="406"/>
      <c r="D25" s="406"/>
      <c r="E25" s="406"/>
      <c r="F25" s="284">
        <v>4</v>
      </c>
    </row>
    <row r="26" spans="1:7">
      <c r="A26" s="406" t="s">
        <v>394</v>
      </c>
      <c r="B26" s="406"/>
      <c r="C26" s="406"/>
      <c r="D26" s="406"/>
      <c r="E26" s="406"/>
      <c r="F26" s="292">
        <f>F24/F25</f>
        <v>0</v>
      </c>
    </row>
    <row r="27" spans="1:7">
      <c r="A27" s="281"/>
      <c r="B27" s="281"/>
      <c r="C27" s="281"/>
      <c r="D27" s="281"/>
      <c r="E27" s="281"/>
      <c r="F27" s="281"/>
    </row>
    <row r="28" spans="1:7">
      <c r="A28" s="281"/>
      <c r="B28" s="281"/>
      <c r="C28" s="281"/>
      <c r="D28" s="281"/>
      <c r="E28" s="281"/>
      <c r="F28" s="281"/>
    </row>
    <row r="30" spans="1:7">
      <c r="F30" s="36"/>
    </row>
  </sheetData>
  <mergeCells count="8">
    <mergeCell ref="A24:E24"/>
    <mergeCell ref="A25:E25"/>
    <mergeCell ref="A26:E26"/>
    <mergeCell ref="A1:F1"/>
    <mergeCell ref="A2:F2"/>
    <mergeCell ref="A3:F3"/>
    <mergeCell ref="A16:F16"/>
    <mergeCell ref="A22:E22"/>
  </mergeCells>
  <pageMargins left="0.25" right="0.25" top="0.75" bottom="0.75" header="0.3" footer="0.3"/>
  <pageSetup paperSize="9" scale="72"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topLeftCell="A7" zoomScale="80" zoomScaleNormal="80" workbookViewId="0">
      <selection activeCell="A38" sqref="A38:C38"/>
    </sheetView>
  </sheetViews>
  <sheetFormatPr defaultColWidth="9.28515625" defaultRowHeight="15"/>
  <cols>
    <col min="2" max="2" width="45.5703125" customWidth="1"/>
    <col min="3" max="3" width="14.85546875" customWidth="1"/>
    <col min="4" max="4" width="16.140625" customWidth="1"/>
    <col min="5" max="5" width="17.5703125" customWidth="1"/>
    <col min="6" max="6" width="13.7109375" customWidth="1"/>
    <col min="7" max="7" width="15.85546875" customWidth="1"/>
  </cols>
  <sheetData>
    <row r="1" spans="1:8" ht="28.5" customHeight="1">
      <c r="A1" s="415" t="s">
        <v>252</v>
      </c>
      <c r="B1" s="415"/>
      <c r="C1" s="415"/>
      <c r="D1" s="415"/>
      <c r="E1" s="415"/>
      <c r="F1" s="415"/>
      <c r="G1" s="415"/>
    </row>
    <row r="2" spans="1:8" ht="18.75">
      <c r="A2" s="416" t="s">
        <v>252</v>
      </c>
      <c r="B2" s="416"/>
      <c r="C2" s="416"/>
      <c r="D2" s="416"/>
      <c r="E2" s="416"/>
      <c r="F2" s="416"/>
      <c r="G2" s="416"/>
    </row>
    <row r="3" spans="1:8" ht="15.75">
      <c r="A3" s="397" t="s">
        <v>395</v>
      </c>
      <c r="B3" s="397"/>
      <c r="C3" s="397"/>
      <c r="D3" s="397"/>
      <c r="E3" s="397"/>
      <c r="F3" s="397"/>
      <c r="G3" s="397"/>
    </row>
    <row r="4" spans="1:8" ht="15.75">
      <c r="A4" s="417" t="s">
        <v>396</v>
      </c>
      <c r="B4" s="417"/>
      <c r="C4" s="417"/>
      <c r="D4" s="417"/>
      <c r="E4" s="417"/>
      <c r="F4" s="417"/>
      <c r="G4" s="417"/>
    </row>
    <row r="5" spans="1:8" ht="47.25">
      <c r="A5" s="297" t="s">
        <v>279</v>
      </c>
      <c r="B5" s="287" t="s">
        <v>280</v>
      </c>
      <c r="C5" s="287" t="s">
        <v>281</v>
      </c>
      <c r="D5" s="287" t="s">
        <v>397</v>
      </c>
      <c r="E5" s="287" t="s">
        <v>380</v>
      </c>
      <c r="F5" s="287" t="s">
        <v>357</v>
      </c>
      <c r="G5" s="287" t="s">
        <v>398</v>
      </c>
    </row>
    <row r="6" spans="1:8" ht="15.75">
      <c r="A6" s="298">
        <v>1</v>
      </c>
      <c r="B6" s="31" t="s">
        <v>399</v>
      </c>
      <c r="C6" s="32" t="s">
        <v>290</v>
      </c>
      <c r="D6" s="299">
        <v>2</v>
      </c>
      <c r="E6" s="300"/>
      <c r="F6" s="301">
        <f t="shared" ref="F6:F11" si="0">D6*E6</f>
        <v>0</v>
      </c>
      <c r="G6" s="301">
        <f t="shared" ref="G6:G11" si="1">F6/6</f>
        <v>0</v>
      </c>
      <c r="H6" s="340"/>
    </row>
    <row r="7" spans="1:8" ht="15.75">
      <c r="A7" s="302">
        <v>2</v>
      </c>
      <c r="B7" s="14" t="s">
        <v>400</v>
      </c>
      <c r="C7" s="12" t="s">
        <v>290</v>
      </c>
      <c r="D7" s="303">
        <v>2</v>
      </c>
      <c r="E7" s="304"/>
      <c r="F7" s="305">
        <f t="shared" si="0"/>
        <v>0</v>
      </c>
      <c r="G7" s="305">
        <f t="shared" si="1"/>
        <v>0</v>
      </c>
      <c r="H7" s="340"/>
    </row>
    <row r="8" spans="1:8" ht="15.75">
      <c r="A8" s="302">
        <v>3</v>
      </c>
      <c r="B8" s="14" t="s">
        <v>401</v>
      </c>
      <c r="C8" s="12" t="s">
        <v>290</v>
      </c>
      <c r="D8" s="303">
        <v>1</v>
      </c>
      <c r="E8" s="304"/>
      <c r="F8" s="305">
        <f t="shared" si="0"/>
        <v>0</v>
      </c>
      <c r="G8" s="305">
        <f t="shared" si="1"/>
        <v>0</v>
      </c>
      <c r="H8" s="340"/>
    </row>
    <row r="9" spans="1:8" ht="15.75">
      <c r="A9" s="302">
        <v>4</v>
      </c>
      <c r="B9" s="14" t="s">
        <v>402</v>
      </c>
      <c r="C9" s="12" t="s">
        <v>290</v>
      </c>
      <c r="D9" s="303">
        <v>1</v>
      </c>
      <c r="E9" s="306"/>
      <c r="F9" s="305">
        <f t="shared" si="0"/>
        <v>0</v>
      </c>
      <c r="G9" s="305">
        <f t="shared" si="1"/>
        <v>0</v>
      </c>
      <c r="H9" s="340"/>
    </row>
    <row r="10" spans="1:8" ht="15.75">
      <c r="A10" s="302">
        <v>6</v>
      </c>
      <c r="B10" s="14" t="s">
        <v>403</v>
      </c>
      <c r="C10" s="12" t="s">
        <v>290</v>
      </c>
      <c r="D10" s="303">
        <v>1</v>
      </c>
      <c r="E10" s="306"/>
      <c r="F10" s="305">
        <f t="shared" si="0"/>
        <v>0</v>
      </c>
      <c r="G10" s="305">
        <f t="shared" si="1"/>
        <v>0</v>
      </c>
      <c r="H10" s="340"/>
    </row>
    <row r="11" spans="1:8" ht="15.75">
      <c r="A11" s="302">
        <v>7</v>
      </c>
      <c r="B11" s="14" t="s">
        <v>404</v>
      </c>
      <c r="C11" s="12" t="s">
        <v>290</v>
      </c>
      <c r="D11" s="303">
        <v>1</v>
      </c>
      <c r="E11" s="306"/>
      <c r="F11" s="305">
        <f t="shared" si="0"/>
        <v>0</v>
      </c>
      <c r="G11" s="305">
        <f t="shared" si="1"/>
        <v>0</v>
      </c>
      <c r="H11" s="340"/>
    </row>
    <row r="12" spans="1:8" ht="15.75">
      <c r="A12" s="307" t="s">
        <v>42</v>
      </c>
      <c r="B12" s="307"/>
      <c r="C12" s="307"/>
      <c r="D12" s="307"/>
      <c r="E12" s="308">
        <f>SUM(E6:E11)</f>
        <v>0</v>
      </c>
      <c r="F12" s="309">
        <f>SUM(F6:F11)</f>
        <v>0</v>
      </c>
      <c r="G12" s="309">
        <f>SUM(G6:G11)</f>
        <v>0</v>
      </c>
    </row>
    <row r="13" spans="1:8">
      <c r="A13" s="413"/>
      <c r="B13" s="413"/>
      <c r="C13" s="413"/>
      <c r="D13" s="413"/>
      <c r="E13" s="413"/>
      <c r="F13" s="413"/>
      <c r="G13" s="413"/>
    </row>
    <row r="14" spans="1:8">
      <c r="A14" s="412"/>
      <c r="B14" s="412"/>
      <c r="C14" s="412"/>
      <c r="D14" s="412"/>
      <c r="E14" s="412"/>
      <c r="F14" s="412"/>
      <c r="G14" s="412"/>
    </row>
    <row r="15" spans="1:8" ht="47.25">
      <c r="A15" s="310" t="s">
        <v>279</v>
      </c>
      <c r="B15" s="311" t="s">
        <v>280</v>
      </c>
      <c r="C15" s="311" t="s">
        <v>281</v>
      </c>
      <c r="D15" s="311" t="s">
        <v>397</v>
      </c>
      <c r="E15" s="287" t="s">
        <v>380</v>
      </c>
      <c r="F15" s="287" t="s">
        <v>357</v>
      </c>
      <c r="G15" s="287" t="s">
        <v>398</v>
      </c>
    </row>
    <row r="16" spans="1:8" ht="15.75">
      <c r="A16" s="312">
        <v>1</v>
      </c>
      <c r="B16" s="31" t="s">
        <v>405</v>
      </c>
      <c r="C16" s="312" t="s">
        <v>290</v>
      </c>
      <c r="D16" s="312">
        <v>2</v>
      </c>
      <c r="E16" s="300"/>
      <c r="F16" s="301">
        <f t="shared" ref="F16:F21" si="2">D16*E16</f>
        <v>0</v>
      </c>
      <c r="G16" s="301">
        <f t="shared" ref="G16:G21" si="3">F16/6</f>
        <v>0</v>
      </c>
    </row>
    <row r="17" spans="1:8" ht="15.75">
      <c r="A17" s="313">
        <v>2</v>
      </c>
      <c r="B17" s="14" t="s">
        <v>406</v>
      </c>
      <c r="C17" s="313" t="s">
        <v>290</v>
      </c>
      <c r="D17" s="313">
        <v>2</v>
      </c>
      <c r="E17" s="304"/>
      <c r="F17" s="305">
        <f t="shared" si="2"/>
        <v>0</v>
      </c>
      <c r="G17" s="305">
        <f t="shared" si="3"/>
        <v>0</v>
      </c>
    </row>
    <row r="18" spans="1:8" ht="15.75">
      <c r="A18" s="313">
        <v>3</v>
      </c>
      <c r="B18" s="14" t="s">
        <v>407</v>
      </c>
      <c r="C18" s="313" t="s">
        <v>290</v>
      </c>
      <c r="D18" s="313">
        <v>1</v>
      </c>
      <c r="E18" s="304"/>
      <c r="F18" s="305">
        <f t="shared" si="2"/>
        <v>0</v>
      </c>
      <c r="G18" s="305">
        <f t="shared" si="3"/>
        <v>0</v>
      </c>
    </row>
    <row r="19" spans="1:8" ht="15.75">
      <c r="A19" s="313">
        <v>5</v>
      </c>
      <c r="B19" s="14" t="s">
        <v>408</v>
      </c>
      <c r="C19" s="313" t="s">
        <v>290</v>
      </c>
      <c r="D19" s="313">
        <v>1</v>
      </c>
      <c r="E19" s="306"/>
      <c r="F19" s="305">
        <f t="shared" si="2"/>
        <v>0</v>
      </c>
      <c r="G19" s="305">
        <f t="shared" si="3"/>
        <v>0</v>
      </c>
    </row>
    <row r="20" spans="1:8" ht="15.75">
      <c r="A20" s="313">
        <v>6</v>
      </c>
      <c r="B20" s="14" t="s">
        <v>409</v>
      </c>
      <c r="C20" s="313" t="s">
        <v>290</v>
      </c>
      <c r="D20" s="313">
        <v>1</v>
      </c>
      <c r="E20" s="306"/>
      <c r="F20" s="305">
        <f t="shared" si="2"/>
        <v>0</v>
      </c>
      <c r="G20" s="305">
        <f t="shared" si="3"/>
        <v>0</v>
      </c>
    </row>
    <row r="21" spans="1:8" ht="15.75">
      <c r="A21" s="314">
        <v>7</v>
      </c>
      <c r="B21" s="14" t="s">
        <v>404</v>
      </c>
      <c r="C21" s="7" t="s">
        <v>290</v>
      </c>
      <c r="D21" s="314">
        <v>1</v>
      </c>
      <c r="E21" s="306"/>
      <c r="F21" s="305">
        <f t="shared" si="2"/>
        <v>0</v>
      </c>
      <c r="G21" s="305">
        <f t="shared" si="3"/>
        <v>0</v>
      </c>
    </row>
    <row r="22" spans="1:8" ht="15.75">
      <c r="A22" s="315" t="s">
        <v>42</v>
      </c>
      <c r="B22" s="315"/>
      <c r="C22" s="315"/>
      <c r="D22" s="315"/>
      <c r="E22" s="308">
        <f>SUM(E16:E21)</f>
        <v>0</v>
      </c>
      <c r="F22" s="309">
        <f>SUM(F16:F21)</f>
        <v>0</v>
      </c>
      <c r="G22" s="309">
        <f>SUM(G16:G21)</f>
        <v>0</v>
      </c>
    </row>
    <row r="23" spans="1:8">
      <c r="A23" s="413"/>
      <c r="B23" s="413"/>
      <c r="C23" s="413"/>
      <c r="D23" s="413"/>
      <c r="E23" s="413"/>
      <c r="F23" s="413"/>
      <c r="G23" s="413"/>
    </row>
    <row r="24" spans="1:8" ht="28.5">
      <c r="A24" s="414" t="s">
        <v>410</v>
      </c>
      <c r="B24" s="414"/>
      <c r="C24" s="414"/>
      <c r="D24" s="414"/>
      <c r="E24" s="414"/>
      <c r="F24" s="414"/>
      <c r="G24" s="414"/>
    </row>
    <row r="25" spans="1:8" ht="47.25">
      <c r="A25" s="297" t="s">
        <v>279</v>
      </c>
      <c r="B25" s="287" t="s">
        <v>280</v>
      </c>
      <c r="C25" s="287" t="s">
        <v>281</v>
      </c>
      <c r="D25" s="287" t="s">
        <v>397</v>
      </c>
      <c r="E25" s="287" t="s">
        <v>380</v>
      </c>
      <c r="F25" s="287" t="s">
        <v>357</v>
      </c>
      <c r="G25" s="287" t="s">
        <v>398</v>
      </c>
      <c r="H25" s="338"/>
    </row>
    <row r="26" spans="1:8" ht="30">
      <c r="A26" s="316">
        <v>1</v>
      </c>
      <c r="B26" s="317" t="s">
        <v>411</v>
      </c>
      <c r="C26" s="316" t="s">
        <v>290</v>
      </c>
      <c r="D26" s="316">
        <v>2</v>
      </c>
      <c r="E26" s="318"/>
      <c r="F26" s="319">
        <f t="shared" ref="F26:F32" si="4">D26*E26</f>
        <v>0</v>
      </c>
      <c r="G26" s="319">
        <f t="shared" ref="G26:G32" si="5">F26/6</f>
        <v>0</v>
      </c>
    </row>
    <row r="27" spans="1:8" ht="45">
      <c r="A27" s="320">
        <v>2</v>
      </c>
      <c r="B27" s="239" t="s">
        <v>412</v>
      </c>
      <c r="C27" s="320" t="s">
        <v>290</v>
      </c>
      <c r="D27" s="320">
        <v>2</v>
      </c>
      <c r="E27" s="321"/>
      <c r="F27" s="322">
        <f t="shared" si="4"/>
        <v>0</v>
      </c>
      <c r="G27" s="322">
        <f t="shared" si="5"/>
        <v>0</v>
      </c>
      <c r="H27" s="340"/>
    </row>
    <row r="28" spans="1:8" ht="30">
      <c r="A28" s="320">
        <v>3</v>
      </c>
      <c r="B28" s="239" t="s">
        <v>413</v>
      </c>
      <c r="C28" s="320" t="s">
        <v>290</v>
      </c>
      <c r="D28" s="320">
        <v>2</v>
      </c>
      <c r="E28" s="321"/>
      <c r="F28" s="322">
        <f t="shared" si="4"/>
        <v>0</v>
      </c>
      <c r="G28" s="322">
        <f t="shared" si="5"/>
        <v>0</v>
      </c>
      <c r="H28" s="340"/>
    </row>
    <row r="29" spans="1:8" ht="15.75">
      <c r="A29" s="320">
        <v>4</v>
      </c>
      <c r="B29" s="239" t="s">
        <v>414</v>
      </c>
      <c r="C29" s="320" t="s">
        <v>290</v>
      </c>
      <c r="D29" s="320">
        <v>2</v>
      </c>
      <c r="E29" s="321"/>
      <c r="F29" s="322">
        <f t="shared" si="4"/>
        <v>0</v>
      </c>
      <c r="G29" s="322">
        <f t="shared" si="5"/>
        <v>0</v>
      </c>
    </row>
    <row r="30" spans="1:8" ht="45">
      <c r="A30" s="320">
        <v>5</v>
      </c>
      <c r="B30" s="239" t="s">
        <v>415</v>
      </c>
      <c r="C30" s="320" t="s">
        <v>290</v>
      </c>
      <c r="D30" s="320">
        <v>2</v>
      </c>
      <c r="E30" s="321"/>
      <c r="F30" s="322">
        <f t="shared" si="4"/>
        <v>0</v>
      </c>
      <c r="G30" s="322">
        <f t="shared" si="5"/>
        <v>0</v>
      </c>
    </row>
    <row r="31" spans="1:8" ht="15.75">
      <c r="A31" s="313">
        <v>6</v>
      </c>
      <c r="B31" s="257" t="s">
        <v>409</v>
      </c>
      <c r="C31" s="313" t="s">
        <v>290</v>
      </c>
      <c r="D31" s="313">
        <v>1</v>
      </c>
      <c r="E31" s="321"/>
      <c r="F31" s="322">
        <f t="shared" si="4"/>
        <v>0</v>
      </c>
      <c r="G31" s="322">
        <f t="shared" si="5"/>
        <v>0</v>
      </c>
    </row>
    <row r="32" spans="1:8" ht="29.25">
      <c r="A32" s="313">
        <v>7</v>
      </c>
      <c r="B32" s="257" t="s">
        <v>416</v>
      </c>
      <c r="C32" s="313" t="s">
        <v>290</v>
      </c>
      <c r="D32" s="313">
        <v>1</v>
      </c>
      <c r="E32" s="321"/>
      <c r="F32" s="322">
        <f t="shared" si="4"/>
        <v>0</v>
      </c>
      <c r="G32" s="322">
        <f t="shared" si="5"/>
        <v>0</v>
      </c>
      <c r="H32" s="340"/>
    </row>
    <row r="33" spans="1:8" ht="15.75">
      <c r="A33" s="323" t="s">
        <v>42</v>
      </c>
      <c r="B33" s="323"/>
      <c r="C33" s="323"/>
      <c r="D33" s="323"/>
      <c r="E33" s="322" t="s">
        <v>417</v>
      </c>
      <c r="F33" s="322">
        <f>SUM(F26:F32)</f>
        <v>0</v>
      </c>
      <c r="G33" s="322">
        <f>SUM(G26:G32)</f>
        <v>0</v>
      </c>
    </row>
    <row r="35" spans="1:8" ht="28.5">
      <c r="A35" s="414" t="s">
        <v>430</v>
      </c>
      <c r="B35" s="414"/>
      <c r="C35" s="414"/>
      <c r="D35" s="414"/>
      <c r="E35" s="414"/>
      <c r="F35" s="414"/>
      <c r="G35" s="414"/>
    </row>
    <row r="36" spans="1:8" ht="47.25">
      <c r="A36" s="297" t="s">
        <v>279</v>
      </c>
      <c r="B36" s="287" t="s">
        <v>280</v>
      </c>
      <c r="C36" s="287" t="s">
        <v>281</v>
      </c>
      <c r="D36" s="287" t="s">
        <v>397</v>
      </c>
      <c r="E36" s="287" t="s">
        <v>380</v>
      </c>
      <c r="F36" s="287" t="s">
        <v>357</v>
      </c>
      <c r="G36" s="287" t="s">
        <v>398</v>
      </c>
      <c r="H36" s="338"/>
    </row>
    <row r="37" spans="1:8" ht="29.25">
      <c r="A37" s="316">
        <v>1</v>
      </c>
      <c r="B37" s="324" t="s">
        <v>418</v>
      </c>
      <c r="C37" s="316" t="s">
        <v>290</v>
      </c>
      <c r="D37" s="316">
        <v>2</v>
      </c>
      <c r="E37" s="325"/>
      <c r="F37" s="319">
        <f>D37*E37</f>
        <v>0</v>
      </c>
      <c r="G37" s="319">
        <f>F37/6</f>
        <v>0</v>
      </c>
      <c r="H37" s="340"/>
    </row>
    <row r="38" spans="1:8" ht="15.75">
      <c r="A38" s="320">
        <v>2</v>
      </c>
      <c r="B38" s="257" t="s">
        <v>419</v>
      </c>
      <c r="C38" s="320" t="s">
        <v>290</v>
      </c>
      <c r="D38" s="320">
        <v>1</v>
      </c>
      <c r="E38" s="326"/>
      <c r="F38" s="322">
        <f>D38*E38</f>
        <v>0</v>
      </c>
      <c r="G38" s="322">
        <f>F38/6</f>
        <v>0</v>
      </c>
      <c r="H38" s="340"/>
    </row>
    <row r="39" spans="1:8" ht="15.75">
      <c r="A39" s="320">
        <v>3</v>
      </c>
      <c r="B39" s="257" t="s">
        <v>420</v>
      </c>
      <c r="C39" s="320" t="s">
        <v>290</v>
      </c>
      <c r="D39" s="320">
        <v>2</v>
      </c>
      <c r="E39" s="326"/>
      <c r="F39" s="322">
        <f>D39*E39</f>
        <v>0</v>
      </c>
      <c r="G39" s="322">
        <f>F39/6</f>
        <v>0</v>
      </c>
      <c r="H39" s="340"/>
    </row>
    <row r="40" spans="1:8" ht="43.5">
      <c r="A40" s="320">
        <v>4</v>
      </c>
      <c r="B40" s="257" t="s">
        <v>421</v>
      </c>
      <c r="C40" s="320" t="s">
        <v>290</v>
      </c>
      <c r="D40" s="320">
        <v>2</v>
      </c>
      <c r="E40" s="326"/>
      <c r="F40" s="322">
        <f>D40*E40</f>
        <v>0</v>
      </c>
      <c r="G40" s="322">
        <f>F40/6</f>
        <v>0</v>
      </c>
      <c r="H40" s="340"/>
    </row>
    <row r="41" spans="1:8" ht="15.75">
      <c r="A41" s="323" t="s">
        <v>42</v>
      </c>
      <c r="B41" s="323"/>
      <c r="C41" s="323"/>
      <c r="D41" s="323"/>
      <c r="E41" s="322" t="s">
        <v>417</v>
      </c>
      <c r="F41" s="322">
        <f>SUM(F37:F40)</f>
        <v>0</v>
      </c>
      <c r="G41" s="322">
        <f>SUM(G37:G40)</f>
        <v>0</v>
      </c>
    </row>
  </sheetData>
  <mergeCells count="9">
    <mergeCell ref="A14:G14"/>
    <mergeCell ref="A23:G23"/>
    <mergeCell ref="A24:G24"/>
    <mergeCell ref="A35:G35"/>
    <mergeCell ref="A1:G1"/>
    <mergeCell ref="A2:G2"/>
    <mergeCell ref="A3:G3"/>
    <mergeCell ref="A4:G4"/>
    <mergeCell ref="A13:G13"/>
  </mergeCells>
  <pageMargins left="0.51180555555555596" right="0.51180555555555596" top="0.78749999999999998" bottom="0.78749999999999998" header="0.511811023622047" footer="0.511811023622047"/>
  <pageSetup paperSize="9" scale="6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303</TotalTime>
  <Application>Microsoft Excel</Application>
  <DocSecurity>0</DocSecurity>
  <ScaleCrop>false</ScaleCrop>
  <HeadingPairs>
    <vt:vector size="4" baseType="variant">
      <vt:variant>
        <vt:lpstr>Planilhas</vt:lpstr>
      </vt:variant>
      <vt:variant>
        <vt:i4>10</vt:i4>
      </vt:variant>
      <vt:variant>
        <vt:lpstr>Intervalos nomeados</vt:lpstr>
      </vt:variant>
      <vt:variant>
        <vt:i4>4</vt:i4>
      </vt:variant>
    </vt:vector>
  </HeadingPairs>
  <TitlesOfParts>
    <vt:vector size="14" baseType="lpstr">
      <vt:lpstr>ANEXO I-AREA INTERNA </vt:lpstr>
      <vt:lpstr>ANEXO II ESQUADRIAS </vt:lpstr>
      <vt:lpstr>ANEXO III ESTIMATIVA DE PREÇOS </vt:lpstr>
      <vt:lpstr>ANEXO IV - Controle Limpeza </vt:lpstr>
      <vt:lpstr>ANEXO V MATERIAL LIMPEZA</vt:lpstr>
      <vt:lpstr>ANEXO VI - MATERIAL FROTA </vt:lpstr>
      <vt:lpstr>ANEXO VII EQUIP. GERAL </vt:lpstr>
      <vt:lpstr>ANEXO VIII  MATERIAL COPA</vt:lpstr>
      <vt:lpstr>ANEXO IX UNIFORMES</vt:lpstr>
      <vt:lpstr>ANEXO X PROPOSTA DE PREÇO</vt:lpstr>
      <vt:lpstr>'ANEXO III ESTIMATIVA DE PREÇOS '!Area_de_impressao</vt:lpstr>
      <vt:lpstr>'ANEXO II ESQUADRIAS '!Titulos_de_impressao</vt:lpstr>
      <vt:lpstr>'ANEXO III ESTIMATIVA DE PREÇOS '!Titulos_de_impressao</vt:lpstr>
      <vt:lpstr>'ANEXO IV - Controle Limpeza '!Titulos_de_impressao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dc:description/>
  <cp:lastModifiedBy>FRANCO HENRIQUE</cp:lastModifiedBy>
  <cp:revision>20</cp:revision>
  <cp:lastPrinted>2026-06-17T14:02:02Z</cp:lastPrinted>
  <dcterms:created xsi:type="dcterms:W3CDTF">2010-03-17T13:17:56Z</dcterms:created>
  <dcterms:modified xsi:type="dcterms:W3CDTF">2026-06-17T14:51:31Z</dcterms:modified>
  <cp:contentStatus/>
  <dc:language>pt-BR</dc:language>
</cp:coreProperties>
</file>